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ivy.costa\Desktop\"/>
    </mc:Choice>
  </mc:AlternateContent>
  <bookViews>
    <workbookView xWindow="0" yWindow="0" windowWidth="24000" windowHeight="9735" activeTab="3"/>
  </bookViews>
  <sheets>
    <sheet name="VENDA" sheetId="1" r:id="rId1"/>
    <sheet name="CPU" sheetId="14" r:id="rId2"/>
    <sheet name="BDI " sheetId="11" r:id="rId3"/>
    <sheet name="CRONOGRAMA (18 meses)" sheetId="15" r:id="rId4"/>
  </sheets>
  <definedNames>
    <definedName name="_BDI1" localSheetId="2">#REF!</definedName>
    <definedName name="_BDI1" localSheetId="1">#REF!</definedName>
    <definedName name="_BDI1" localSheetId="3">#REF!</definedName>
    <definedName name="_BDI1">#REF!</definedName>
    <definedName name="_BDI2" localSheetId="3">#REF!</definedName>
    <definedName name="_BDI2">#REF!</definedName>
    <definedName name="AA" localSheetId="2">#REF!</definedName>
    <definedName name="AA" localSheetId="1">#REF!</definedName>
    <definedName name="AA" localSheetId="3">#REF!</definedName>
    <definedName name="AA">#REF!</definedName>
    <definedName name="acabamento">#REF!</definedName>
    <definedName name="_xlnm.Print_Area" localSheetId="2">'BDI '!$A$1:$C$36</definedName>
    <definedName name="_xlnm.Print_Area" localSheetId="1">CPU!$A$1:$H$1077</definedName>
    <definedName name="_xlnm.Print_Area" localSheetId="0">VENDA!$A$1:$H$525</definedName>
    <definedName name="aterro" localSheetId="1">#REF!</definedName>
    <definedName name="aterro">#REF!</definedName>
    <definedName name="_xlnm.Database" localSheetId="1">#REF!</definedName>
    <definedName name="_xlnm.Database">#REF!</definedName>
    <definedName name="BDI" localSheetId="2">#REF!</definedName>
    <definedName name="BDI" localSheetId="3">#REF!</definedName>
    <definedName name="BDI">#REF!</definedName>
    <definedName name="Cadista_SABESP" localSheetId="2">#REF!</definedName>
    <definedName name="Cadista_SABESP" localSheetId="3">#REF!</definedName>
    <definedName name="Cadista_SABESP">#REF!</definedName>
    <definedName name="capina">#REF!</definedName>
    <definedName name="corte">#REF!</definedName>
    <definedName name="desmat">#REF!</definedName>
    <definedName name="Excel_BuiltIn__FilterDatabase_1" localSheetId="2">#REF!</definedName>
    <definedName name="Excel_BuiltIn__FilterDatabase_1" localSheetId="1">#REF!</definedName>
    <definedName name="Excel_BuiltIn__FilterDatabase_1" localSheetId="3">#REF!</definedName>
    <definedName name="Excel_BuiltIn__FilterDatabase_1">#REF!</definedName>
    <definedName name="Excel_BuiltIn_Database" localSheetId="2">#REF!</definedName>
    <definedName name="Excel_BuiltIn_Database" localSheetId="3">#REF!</definedName>
    <definedName name="Excel_BuiltIn_Database">#REF!</definedName>
    <definedName name="Excel_BuiltIn_Print_Area_1_1" localSheetId="2">#REF!</definedName>
    <definedName name="Excel_BuiltIn_Print_Area_1_1">#REF!</definedName>
    <definedName name="Excel_BuiltIn_Print_Titles_1" localSheetId="2">#REF!</definedName>
    <definedName name="Excel_BuiltIn_Print_Titles_1" localSheetId="3">#REF!</definedName>
    <definedName name="Excel_BuiltIn_Print_Titles_1">#REF!</definedName>
    <definedName name="função">#REF!</definedName>
    <definedName name="inic_aterro" localSheetId="1">#REF!</definedName>
    <definedName name="inic_aterro">#REF!</definedName>
    <definedName name="inic_capina">#REF!</definedName>
    <definedName name="inic_corte">#REF!</definedName>
    <definedName name="inic_desmat">#REF!</definedName>
    <definedName name="inic_reaterro">#REF!</definedName>
    <definedName name="inic_reg_placa">#REF!</definedName>
    <definedName name="inic_reg_rolo">#REF!</definedName>
    <definedName name="ir_032305">#REF!</definedName>
    <definedName name="IR_ABCE" localSheetId="2">#REF!</definedName>
    <definedName name="IR_ABCE" localSheetId="3">#REF!</definedName>
    <definedName name="IR_ABCE">#REF!</definedName>
    <definedName name="IR_DER_SSO" localSheetId="2">#REF!</definedName>
    <definedName name="IR_DER_SSO" localSheetId="3">#REF!</definedName>
    <definedName name="IR_DER_SSO">#REF!</definedName>
    <definedName name="IR_RD" localSheetId="2">#REF!</definedName>
    <definedName name="IR_RD" localSheetId="3">#REF!</definedName>
    <definedName name="IR_RD">#REF!</definedName>
    <definedName name="IR_SB" localSheetId="2">#REF!</definedName>
    <definedName name="IR_SB" localSheetId="3">#REF!</definedName>
    <definedName name="IR_SB">#REF!</definedName>
    <definedName name="IR_SIURB" localSheetId="2">#REF!</definedName>
    <definedName name="IR_SIURB" localSheetId="3">#REF!</definedName>
    <definedName name="IR_SIURB">#REF!</definedName>
    <definedName name="lista_corteaterro">#REF!</definedName>
    <definedName name="Mult" localSheetId="2">#REF!</definedName>
    <definedName name="Mult" localSheetId="3">#REF!</definedName>
    <definedName name="Mult">#REF!</definedName>
    <definedName name="Payment_Needed">"Pagamento necessário"</definedName>
    <definedName name="planilha_01" localSheetId="1">#REF!</definedName>
    <definedName name="planilha_01">#REF!</definedName>
    <definedName name="Print_Area_MI" localSheetId="1">#REF!</definedName>
    <definedName name="Print_Area_MI">#REF!</definedName>
    <definedName name="ramp">#REF!</definedName>
    <definedName name="reaterro">#REF!</definedName>
    <definedName name="reg_placa">#REF!</definedName>
    <definedName name="reg_rolo">#REF!</definedName>
    <definedName name="Reimbursement">"Reembolso"</definedName>
    <definedName name="setop.12" localSheetId="2">#REF!</definedName>
    <definedName name="setop.12" localSheetId="1">#REF!</definedName>
    <definedName name="setop.12" localSheetId="3">#REF!</definedName>
    <definedName name="setop.12">#REF!</definedName>
    <definedName name="tbalvenaria">#REF!</definedName>
    <definedName name="tbalvenaria2">#REF!</definedName>
    <definedName name="tbalvenaria3">#REF!</definedName>
    <definedName name="tela_032303">#REF!</definedName>
    <definedName name="teste">#REF!</definedName>
    <definedName name="teste_planilha">#REF!</definedName>
    <definedName name="tipoTijolo">#REF!</definedName>
    <definedName name="_xlnm.Print_Titles" localSheetId="1">CPU!$6:$12</definedName>
    <definedName name="_xlnm.Print_Titles" localSheetId="0">VENDA!$6:$12</definedName>
  </definedNames>
  <calcPr calcId="152511"/>
</workbook>
</file>

<file path=xl/calcChain.xml><?xml version="1.0" encoding="utf-8"?>
<calcChain xmlns="http://schemas.openxmlformats.org/spreadsheetml/2006/main">
  <c r="E78" i="1" l="1"/>
  <c r="G512" i="1" l="1"/>
  <c r="G490" i="1"/>
  <c r="G491" i="1"/>
  <c r="G489"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58"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40" i="1"/>
  <c r="G441" i="1"/>
  <c r="G442" i="1"/>
  <c r="G443" i="1"/>
  <c r="G444" i="1"/>
  <c r="G445" i="1"/>
  <c r="G447" i="1"/>
  <c r="G448" i="1"/>
  <c r="G449" i="1"/>
  <c r="G450" i="1"/>
  <c r="G451" i="1"/>
  <c r="G452" i="1"/>
  <c r="G453" i="1"/>
  <c r="G454" i="1"/>
  <c r="G455" i="1"/>
  <c r="G410" i="1"/>
  <c r="G402" i="1"/>
  <c r="G403" i="1"/>
  <c r="G404" i="1"/>
  <c r="G401" i="1"/>
  <c r="G377" i="1"/>
  <c r="G378" i="1"/>
  <c r="G379" i="1"/>
  <c r="G380" i="1"/>
  <c r="G381" i="1"/>
  <c r="G385" i="1"/>
  <c r="G386" i="1"/>
  <c r="G387" i="1"/>
  <c r="G390" i="1"/>
  <c r="G391" i="1"/>
  <c r="G392" i="1"/>
  <c r="G393" i="1"/>
  <c r="G394" i="1"/>
  <c r="G395" i="1"/>
  <c r="G396" i="1"/>
  <c r="G397" i="1"/>
  <c r="G398" i="1"/>
  <c r="G376" i="1"/>
  <c r="G335" i="1"/>
  <c r="G336" i="1"/>
  <c r="G337" i="1"/>
  <c r="G338" i="1"/>
  <c r="G339" i="1"/>
  <c r="G340" i="1"/>
  <c r="G341" i="1"/>
  <c r="G344" i="1"/>
  <c r="G345" i="1"/>
  <c r="G346" i="1"/>
  <c r="G347" i="1"/>
  <c r="G349" i="1"/>
  <c r="G350" i="1"/>
  <c r="G351" i="1"/>
  <c r="G352" i="1"/>
  <c r="G353" i="1"/>
  <c r="G354" i="1"/>
  <c r="G355" i="1"/>
  <c r="G356" i="1"/>
  <c r="G358" i="1"/>
  <c r="G361" i="1"/>
  <c r="G363" i="1"/>
  <c r="G365" i="1"/>
  <c r="G366" i="1"/>
  <c r="G367" i="1"/>
  <c r="G368" i="1"/>
  <c r="G371" i="1"/>
  <c r="G373" i="1"/>
  <c r="G334" i="1"/>
  <c r="G305" i="1"/>
  <c r="G306" i="1"/>
  <c r="G307" i="1"/>
  <c r="G308" i="1"/>
  <c r="G309" i="1"/>
  <c r="G310" i="1"/>
  <c r="G311" i="1"/>
  <c r="G312" i="1"/>
  <c r="G313" i="1"/>
  <c r="G314" i="1"/>
  <c r="G315" i="1"/>
  <c r="G317" i="1"/>
  <c r="G318" i="1"/>
  <c r="G319" i="1"/>
  <c r="G320" i="1"/>
  <c r="G321" i="1"/>
  <c r="G322" i="1"/>
  <c r="G323" i="1"/>
  <c r="G324" i="1"/>
  <c r="G325" i="1"/>
  <c r="G326" i="1"/>
  <c r="G327" i="1"/>
  <c r="G329" i="1"/>
  <c r="G330" i="1"/>
  <c r="G331" i="1"/>
  <c r="G304" i="1"/>
  <c r="G282" i="1"/>
  <c r="G283" i="1"/>
  <c r="G284" i="1"/>
  <c r="G285" i="1"/>
  <c r="G286" i="1"/>
  <c r="G287" i="1"/>
  <c r="G288" i="1"/>
  <c r="G289" i="1"/>
  <c r="G290" i="1"/>
  <c r="G291" i="1"/>
  <c r="G292" i="1"/>
  <c r="G293" i="1"/>
  <c r="G294" i="1"/>
  <c r="G295" i="1"/>
  <c r="G296" i="1"/>
  <c r="G297" i="1"/>
  <c r="G298" i="1"/>
  <c r="G299" i="1"/>
  <c r="G300" i="1"/>
  <c r="G301" i="1"/>
  <c r="G281" i="1"/>
  <c r="G214" i="1"/>
  <c r="G215" i="1"/>
  <c r="G216" i="1"/>
  <c r="G217" i="1"/>
  <c r="G218" i="1"/>
  <c r="G219" i="1"/>
  <c r="G220" i="1"/>
  <c r="G221" i="1"/>
  <c r="G222" i="1"/>
  <c r="G224" i="1"/>
  <c r="G225" i="1"/>
  <c r="G226" i="1"/>
  <c r="G227" i="1"/>
  <c r="G228" i="1"/>
  <c r="G229" i="1"/>
  <c r="G230" i="1"/>
  <c r="G231" i="1"/>
  <c r="G232" i="1"/>
  <c r="G233" i="1"/>
  <c r="G234" i="1"/>
  <c r="G235"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1" i="1"/>
  <c r="G272" i="1"/>
  <c r="G273" i="1"/>
  <c r="G274" i="1"/>
  <c r="G275" i="1"/>
  <c r="G276" i="1"/>
  <c r="G195" i="1"/>
  <c r="G196" i="1"/>
  <c r="G197" i="1"/>
  <c r="G198" i="1"/>
  <c r="G199" i="1"/>
  <c r="G200" i="1"/>
  <c r="G201" i="1"/>
  <c r="G202" i="1"/>
  <c r="G203" i="1"/>
  <c r="G204" i="1"/>
  <c r="G205" i="1"/>
  <c r="G206" i="1"/>
  <c r="G207" i="1"/>
  <c r="G194" i="1"/>
  <c r="G183" i="1"/>
  <c r="G184" i="1"/>
  <c r="G185" i="1"/>
  <c r="G186" i="1"/>
  <c r="G187" i="1"/>
  <c r="G188" i="1"/>
  <c r="G189" i="1"/>
  <c r="G190" i="1"/>
  <c r="G170" i="1"/>
  <c r="G173" i="1"/>
  <c r="G174" i="1"/>
  <c r="G169" i="1"/>
  <c r="G144" i="1"/>
  <c r="G121" i="1"/>
  <c r="G123" i="1"/>
  <c r="G131" i="1"/>
  <c r="G136" i="1"/>
  <c r="G107" i="1"/>
  <c r="G109" i="1"/>
  <c r="G110" i="1"/>
  <c r="G111" i="1"/>
  <c r="G112" i="1"/>
  <c r="G113" i="1"/>
  <c r="G114" i="1"/>
  <c r="G93" i="1"/>
  <c r="G95" i="1"/>
  <c r="G102" i="1"/>
  <c r="G80" i="1"/>
  <c r="G81" i="1"/>
  <c r="G82" i="1"/>
  <c r="G51" i="1"/>
  <c r="G53" i="1"/>
  <c r="G54" i="1"/>
  <c r="G55" i="1"/>
  <c r="G56" i="1"/>
  <c r="G58" i="1"/>
  <c r="G61" i="1"/>
  <c r="G62" i="1"/>
  <c r="G63" i="1"/>
  <c r="G64" i="1"/>
  <c r="G65" i="1"/>
  <c r="G66" i="1"/>
  <c r="G68" i="1"/>
  <c r="G69" i="1"/>
  <c r="G70" i="1"/>
  <c r="G71" i="1"/>
  <c r="G72" i="1"/>
  <c r="G50" i="1"/>
  <c r="G31" i="1"/>
  <c r="G37" i="1"/>
  <c r="G38" i="1"/>
  <c r="G39" i="1"/>
  <c r="G40" i="1"/>
  <c r="G42" i="1"/>
  <c r="G43" i="1"/>
  <c r="G45" i="1"/>
  <c r="G46" i="1"/>
  <c r="G15" i="1"/>
  <c r="G14" i="1"/>
  <c r="G20" i="1"/>
  <c r="G22" i="1"/>
  <c r="G23" i="1"/>
  <c r="G24" i="1"/>
  <c r="G25" i="1"/>
  <c r="G17" i="1"/>
  <c r="G18" i="1"/>
  <c r="G19" i="1"/>
  <c r="G16" i="1"/>
  <c r="G485" i="1" l="1"/>
  <c r="G302" i="1"/>
  <c r="E105" i="14"/>
  <c r="G105" i="14" s="1"/>
  <c r="G106" i="14" s="1"/>
  <c r="F44" i="1" s="1"/>
  <c r="G44" i="1" s="1"/>
  <c r="F370" i="1" l="1"/>
  <c r="G370" i="1" s="1"/>
  <c r="F369" i="1"/>
  <c r="G369" i="1" s="1"/>
  <c r="F362" i="1"/>
  <c r="G362" i="1" s="1"/>
  <c r="G818" i="14"/>
  <c r="G817" i="14"/>
  <c r="G816" i="14"/>
  <c r="G815" i="14"/>
  <c r="G819" i="14" l="1"/>
  <c r="G820" i="14" s="1"/>
  <c r="F277" i="1" s="1"/>
  <c r="G277" i="1" s="1"/>
  <c r="G42" i="14" l="1"/>
  <c r="G41" i="14"/>
  <c r="G60" i="14"/>
  <c r="G56" i="14"/>
  <c r="G55" i="14"/>
  <c r="G54" i="14" l="1"/>
  <c r="G52" i="14"/>
  <c r="G1014" i="14"/>
  <c r="G59" i="14" l="1"/>
  <c r="G57" i="14"/>
  <c r="G53" i="14"/>
  <c r="G44" i="14"/>
  <c r="G46" i="14"/>
  <c r="G47" i="14"/>
  <c r="G45" i="14"/>
  <c r="G48" i="14" l="1"/>
  <c r="G49" i="14" l="1"/>
  <c r="F29" i="1" s="1"/>
  <c r="G29" i="1" s="1"/>
  <c r="G1050" i="14"/>
  <c r="G1054" i="14"/>
  <c r="G1055" i="14"/>
  <c r="G1056" i="14"/>
  <c r="G1057" i="14"/>
  <c r="G1009" i="14"/>
  <c r="G1010" i="14" s="1"/>
  <c r="G1004" i="14"/>
  <c r="G1005" i="14" s="1"/>
  <c r="G999" i="14"/>
  <c r="G1000" i="14" s="1"/>
  <c r="G994" i="14"/>
  <c r="E989" i="14"/>
  <c r="G989" i="14" s="1"/>
  <c r="G1051" i="14" l="1"/>
  <c r="G995" i="14"/>
  <c r="G996" i="14" s="1"/>
  <c r="F493" i="1" s="1"/>
  <c r="G493" i="1" s="1"/>
  <c r="G1006" i="14"/>
  <c r="F495" i="1" s="1"/>
  <c r="G495" i="1" s="1"/>
  <c r="G1001" i="14"/>
  <c r="F494" i="1" s="1"/>
  <c r="G494" i="1" s="1"/>
  <c r="G1011" i="14"/>
  <c r="F496" i="1" s="1"/>
  <c r="G496" i="1" s="1"/>
  <c r="G990" i="14"/>
  <c r="G991" i="14" s="1"/>
  <c r="F506" i="1" l="1"/>
  <c r="G506" i="1" s="1"/>
  <c r="F507" i="1"/>
  <c r="G507" i="1" s="1"/>
  <c r="B8" i="15"/>
  <c r="A50" i="15"/>
  <c r="A48" i="15"/>
  <c r="A46" i="15"/>
  <c r="A44" i="15"/>
  <c r="A42" i="15"/>
  <c r="A40" i="15"/>
  <c r="A38" i="15"/>
  <c r="A36" i="15"/>
  <c r="A34" i="15"/>
  <c r="A32" i="15"/>
  <c r="A30" i="15"/>
  <c r="A28" i="15"/>
  <c r="A26" i="15"/>
  <c r="A24" i="15"/>
  <c r="A22" i="15"/>
  <c r="A20" i="15"/>
  <c r="A18" i="15"/>
  <c r="A16" i="15"/>
  <c r="A14" i="15"/>
  <c r="A12" i="15"/>
  <c r="A10" i="15"/>
  <c r="A8" i="15"/>
  <c r="G1039" i="14" l="1"/>
  <c r="G1040" i="14" s="1"/>
  <c r="F504" i="1" s="1"/>
  <c r="G504" i="1" s="1"/>
  <c r="E190" i="1" l="1"/>
  <c r="E162" i="1"/>
  <c r="E153" i="1"/>
  <c r="E152" i="1"/>
  <c r="E1066" i="14" l="1"/>
  <c r="G1066" i="14" s="1"/>
  <c r="G1067" i="14" s="1"/>
  <c r="G1068" i="14" s="1"/>
  <c r="F510" i="1" s="1"/>
  <c r="G510" i="1" s="1"/>
  <c r="E1071" i="14"/>
  <c r="G1071" i="14" s="1"/>
  <c r="G1072" i="14" s="1"/>
  <c r="G1073" i="14" s="1"/>
  <c r="F511" i="1" s="1"/>
  <c r="G511" i="1" s="1"/>
  <c r="B50" i="15" l="1"/>
  <c r="B46" i="15"/>
  <c r="B44" i="15"/>
  <c r="B42" i="15"/>
  <c r="B40" i="15"/>
  <c r="B38" i="15"/>
  <c r="B36" i="15"/>
  <c r="B34" i="15"/>
  <c r="B32" i="15"/>
  <c r="B30" i="15"/>
  <c r="B28" i="15"/>
  <c r="B26" i="15"/>
  <c r="B24" i="15"/>
  <c r="B22" i="15"/>
  <c r="B20" i="15"/>
  <c r="B18" i="15"/>
  <c r="B16" i="15"/>
  <c r="B14" i="15"/>
  <c r="B12" i="15"/>
  <c r="B10" i="15"/>
  <c r="B48" i="15"/>
  <c r="E497" i="1" l="1"/>
  <c r="E503" i="1"/>
  <c r="E35" i="1"/>
  <c r="E40" i="1"/>
  <c r="E55" i="1"/>
  <c r="E79" i="1"/>
  <c r="G241" i="14" l="1"/>
  <c r="G242" i="14"/>
  <c r="G243" i="14"/>
  <c r="G248" i="14"/>
  <c r="G249" i="14"/>
  <c r="G250" i="14"/>
  <c r="G251" i="14"/>
  <c r="G378" i="14"/>
  <c r="E1016" i="14"/>
  <c r="G244" i="14" l="1"/>
  <c r="G252" i="14"/>
  <c r="G245" i="14"/>
  <c r="F94" i="1" s="1"/>
  <c r="G94" i="1" s="1"/>
  <c r="B26" i="11"/>
  <c r="C26" i="11" s="1"/>
  <c r="B25" i="11"/>
  <c r="C25" i="11" s="1"/>
  <c r="G1027" i="14"/>
  <c r="G1015" i="14"/>
  <c r="G1017" i="14" s="1"/>
  <c r="G1016" i="14"/>
  <c r="G1032" i="14"/>
  <c r="G1033" i="14"/>
  <c r="G1034" i="14"/>
  <c r="G1043" i="14"/>
  <c r="G1044" i="14"/>
  <c r="G1045" i="14"/>
  <c r="G1020" i="14"/>
  <c r="G1021" i="14"/>
  <c r="F492" i="1"/>
  <c r="G492" i="1" s="1"/>
  <c r="E1062" i="14"/>
  <c r="G1062" i="14" s="1"/>
  <c r="G1063" i="14" s="1"/>
  <c r="F509" i="1" s="1"/>
  <c r="G509" i="1" s="1"/>
  <c r="G15" i="14"/>
  <c r="G16" i="14"/>
  <c r="G17" i="14"/>
  <c r="G18" i="14"/>
  <c r="G19" i="14"/>
  <c r="G20" i="14"/>
  <c r="G21" i="14"/>
  <c r="G22" i="14"/>
  <c r="G23" i="14"/>
  <c r="G24" i="14"/>
  <c r="G25" i="14"/>
  <c r="G26" i="14"/>
  <c r="G27" i="14"/>
  <c r="G28" i="14"/>
  <c r="G29" i="14"/>
  <c r="G30" i="14"/>
  <c r="G31" i="14"/>
  <c r="G32" i="14"/>
  <c r="G33" i="14"/>
  <c r="G34" i="14"/>
  <c r="G35" i="14"/>
  <c r="G58" i="14"/>
  <c r="G61" i="14"/>
  <c r="G65" i="14"/>
  <c r="G66" i="14"/>
  <c r="G71" i="14"/>
  <c r="G72" i="14"/>
  <c r="G73" i="14"/>
  <c r="G78" i="14"/>
  <c r="G79" i="14"/>
  <c r="G84" i="14"/>
  <c r="G85" i="14"/>
  <c r="G86" i="14"/>
  <c r="G87" i="14"/>
  <c r="G92" i="14"/>
  <c r="G93" i="14"/>
  <c r="G98" i="14"/>
  <c r="G99" i="14"/>
  <c r="G100" i="14"/>
  <c r="G110" i="14"/>
  <c r="G111" i="14"/>
  <c r="G116" i="14"/>
  <c r="G117" i="14"/>
  <c r="G118" i="14"/>
  <c r="G123" i="14"/>
  <c r="G124" i="14"/>
  <c r="G125" i="14"/>
  <c r="G130" i="14"/>
  <c r="G131" i="14" s="1"/>
  <c r="G135" i="14"/>
  <c r="G136" i="14"/>
  <c r="G137" i="14"/>
  <c r="G144" i="14"/>
  <c r="G145" i="14"/>
  <c r="G146" i="14"/>
  <c r="G147" i="14"/>
  <c r="G148" i="14"/>
  <c r="G149" i="14"/>
  <c r="G150" i="14"/>
  <c r="G151" i="14"/>
  <c r="G152" i="14"/>
  <c r="G153" i="14"/>
  <c r="G154" i="14"/>
  <c r="G155" i="14"/>
  <c r="G156" i="14"/>
  <c r="G157" i="14"/>
  <c r="G158" i="14"/>
  <c r="G159" i="14"/>
  <c r="G160" i="14"/>
  <c r="G165" i="14"/>
  <c r="G166" i="14"/>
  <c r="G167" i="14"/>
  <c r="G168" i="14"/>
  <c r="G169" i="14"/>
  <c r="G170" i="14"/>
  <c r="G171" i="14"/>
  <c r="G172" i="14"/>
  <c r="G173" i="14"/>
  <c r="G174" i="14"/>
  <c r="G175" i="14"/>
  <c r="G176" i="14"/>
  <c r="G177" i="14"/>
  <c r="G178" i="14"/>
  <c r="G179" i="14"/>
  <c r="G180" i="14"/>
  <c r="G185" i="14"/>
  <c r="G186" i="14"/>
  <c r="G187" i="14"/>
  <c r="G188" i="14"/>
  <c r="G189" i="14"/>
  <c r="G195" i="14"/>
  <c r="G196" i="14"/>
  <c r="G197" i="14"/>
  <c r="G198" i="14"/>
  <c r="G199" i="14"/>
  <c r="G200" i="14"/>
  <c r="G201" i="14"/>
  <c r="G206" i="14"/>
  <c r="G207" i="14"/>
  <c r="E208" i="14"/>
  <c r="G208" i="14" s="1"/>
  <c r="G209" i="14"/>
  <c r="G210" i="14"/>
  <c r="G211" i="14"/>
  <c r="G212" i="14"/>
  <c r="G218" i="14"/>
  <c r="G219" i="14"/>
  <c r="G220" i="14"/>
  <c r="G221" i="14"/>
  <c r="G222" i="14"/>
  <c r="G223" i="14"/>
  <c r="G224" i="14"/>
  <c r="G225" i="14"/>
  <c r="G230" i="14"/>
  <c r="G231" i="14"/>
  <c r="G232" i="14"/>
  <c r="G233" i="14"/>
  <c r="G234" i="14"/>
  <c r="G235" i="14"/>
  <c r="G236" i="14"/>
  <c r="G256" i="14"/>
  <c r="G257" i="14"/>
  <c r="G258" i="14"/>
  <c r="G259" i="14"/>
  <c r="G264" i="14"/>
  <c r="G265" i="14"/>
  <c r="G266" i="14"/>
  <c r="G267" i="14"/>
  <c r="G268" i="14"/>
  <c r="G269" i="14"/>
  <c r="G274" i="14"/>
  <c r="G275" i="14"/>
  <c r="G276" i="14"/>
  <c r="G277" i="14" s="1"/>
  <c r="G281" i="14"/>
  <c r="G282" i="14"/>
  <c r="G283" i="14"/>
  <c r="G288" i="14"/>
  <c r="G289" i="14"/>
  <c r="G290" i="14"/>
  <c r="G291" i="14"/>
  <c r="G297" i="14"/>
  <c r="G298" i="14"/>
  <c r="G299" i="14"/>
  <c r="G300" i="14"/>
  <c r="G301" i="14"/>
  <c r="G306" i="14"/>
  <c r="G307" i="14"/>
  <c r="G308" i="14"/>
  <c r="G309" i="14"/>
  <c r="G310" i="14"/>
  <c r="G316" i="14"/>
  <c r="G317" i="14"/>
  <c r="G318" i="14"/>
  <c r="G319" i="14"/>
  <c r="G320" i="14"/>
  <c r="G321" i="14"/>
  <c r="G322" i="14"/>
  <c r="G323" i="14"/>
  <c r="G328" i="14"/>
  <c r="G329" i="14"/>
  <c r="G330" i="14"/>
  <c r="G331" i="14"/>
  <c r="G332" i="14"/>
  <c r="G333" i="14"/>
  <c r="G334" i="14"/>
  <c r="G335" i="14"/>
  <c r="G336" i="14"/>
  <c r="G341" i="14"/>
  <c r="G342" i="14"/>
  <c r="G343" i="14"/>
  <c r="G344" i="14"/>
  <c r="G349" i="14"/>
  <c r="G350" i="14"/>
  <c r="G351" i="14"/>
  <c r="G352" i="14"/>
  <c r="G353" i="14"/>
  <c r="G354" i="14"/>
  <c r="G359" i="14"/>
  <c r="G360" i="14"/>
  <c r="G361" i="14"/>
  <c r="G362" i="14"/>
  <c r="G363" i="14"/>
  <c r="G368" i="14"/>
  <c r="G369" i="14"/>
  <c r="G370" i="14"/>
  <c r="G371" i="14"/>
  <c r="G372" i="14"/>
  <c r="G377" i="14"/>
  <c r="G379" i="14"/>
  <c r="G380" i="14"/>
  <c r="G381" i="14"/>
  <c r="G386" i="14"/>
  <c r="G387" i="14"/>
  <c r="G388" i="14"/>
  <c r="G389" i="14"/>
  <c r="G394" i="14"/>
  <c r="G395" i="14"/>
  <c r="G396" i="14"/>
  <c r="G397" i="14"/>
  <c r="G402" i="14"/>
  <c r="G403" i="14"/>
  <c r="G404" i="14"/>
  <c r="G405" i="14"/>
  <c r="G410" i="14"/>
  <c r="G411" i="14"/>
  <c r="G412" i="14"/>
  <c r="G413" i="14"/>
  <c r="G414" i="14"/>
  <c r="G415" i="14"/>
  <c r="G420" i="14"/>
  <c r="G421" i="14"/>
  <c r="G422" i="14"/>
  <c r="G423" i="14"/>
  <c r="G424" i="14"/>
  <c r="G429" i="14"/>
  <c r="G430" i="14"/>
  <c r="G431" i="14"/>
  <c r="G432" i="14"/>
  <c r="G433" i="14"/>
  <c r="G438" i="14"/>
  <c r="G439" i="14"/>
  <c r="G440" i="14"/>
  <c r="G445" i="14"/>
  <c r="G446" i="14"/>
  <c r="G447" i="14"/>
  <c r="G448" i="14"/>
  <c r="G449" i="14"/>
  <c r="G454" i="14"/>
  <c r="G455" i="14"/>
  <c r="G456" i="14"/>
  <c r="G457" i="14"/>
  <c r="G458" i="14"/>
  <c r="G464" i="14"/>
  <c r="G465" i="14"/>
  <c r="G466" i="14"/>
  <c r="G467" i="14"/>
  <c r="G468" i="14"/>
  <c r="G469" i="14"/>
  <c r="G470" i="14"/>
  <c r="G475" i="14"/>
  <c r="G476" i="14"/>
  <c r="G477" i="14"/>
  <c r="G478" i="14"/>
  <c r="G479" i="14"/>
  <c r="G480" i="14"/>
  <c r="G481" i="14"/>
  <c r="G486" i="14"/>
  <c r="G487" i="14"/>
  <c r="G488" i="14"/>
  <c r="G489" i="14"/>
  <c r="G496" i="14"/>
  <c r="G497" i="14"/>
  <c r="G498" i="14"/>
  <c r="G499" i="14"/>
  <c r="G500" i="14"/>
  <c r="G501" i="14"/>
  <c r="G502" i="14"/>
  <c r="G503" i="14"/>
  <c r="G504" i="14"/>
  <c r="G509" i="14"/>
  <c r="G510" i="14"/>
  <c r="G511" i="14"/>
  <c r="G512" i="14"/>
  <c r="G513" i="14"/>
  <c r="G514" i="14"/>
  <c r="G519" i="14"/>
  <c r="G520" i="14"/>
  <c r="G521" i="14"/>
  <c r="G522" i="14"/>
  <c r="G523" i="14"/>
  <c r="G524" i="14"/>
  <c r="G525" i="14"/>
  <c r="G526" i="14"/>
  <c r="G527" i="14"/>
  <c r="G532" i="14"/>
  <c r="G533" i="14"/>
  <c r="G534" i="14"/>
  <c r="G535" i="14"/>
  <c r="G536" i="14"/>
  <c r="G537" i="14"/>
  <c r="G542" i="14"/>
  <c r="G543" i="14"/>
  <c r="G544" i="14"/>
  <c r="G545" i="14"/>
  <c r="G546" i="14"/>
  <c r="G547" i="14"/>
  <c r="G548" i="14"/>
  <c r="G549" i="14"/>
  <c r="G550" i="14"/>
  <c r="G555" i="14"/>
  <c r="G556" i="14"/>
  <c r="G557" i="14"/>
  <c r="G558" i="14"/>
  <c r="G559" i="14"/>
  <c r="G560" i="14"/>
  <c r="G561" i="14"/>
  <c r="G562" i="14"/>
  <c r="G563" i="14"/>
  <c r="G568" i="14"/>
  <c r="G569" i="14"/>
  <c r="G570" i="14"/>
  <c r="G571" i="14"/>
  <c r="G577" i="14"/>
  <c r="G578" i="14"/>
  <c r="G579" i="14"/>
  <c r="G580" i="14"/>
  <c r="G581" i="14"/>
  <c r="G582" i="14"/>
  <c r="G583" i="14"/>
  <c r="G584" i="14"/>
  <c r="G585" i="14"/>
  <c r="G590" i="14"/>
  <c r="G591" i="14"/>
  <c r="G592" i="14"/>
  <c r="G593" i="14"/>
  <c r="G594" i="14"/>
  <c r="G595" i="14"/>
  <c r="G600" i="14"/>
  <c r="G601" i="14"/>
  <c r="G602" i="14"/>
  <c r="G603" i="14"/>
  <c r="G604" i="14"/>
  <c r="G605" i="14"/>
  <c r="G606" i="14"/>
  <c r="G607" i="14"/>
  <c r="G608" i="14"/>
  <c r="G613" i="14"/>
  <c r="G614" i="14"/>
  <c r="G615" i="14"/>
  <c r="G616" i="14"/>
  <c r="G617" i="14"/>
  <c r="G618" i="14"/>
  <c r="G619" i="14"/>
  <c r="G620" i="14"/>
  <c r="G621" i="14"/>
  <c r="G626" i="14"/>
  <c r="G627" i="14"/>
  <c r="G628" i="14"/>
  <c r="G629" i="14"/>
  <c r="G630" i="14"/>
  <c r="G631" i="14"/>
  <c r="G636" i="14"/>
  <c r="G637" i="14"/>
  <c r="G638" i="14"/>
  <c r="G639" i="14"/>
  <c r="G644" i="14"/>
  <c r="G645" i="14"/>
  <c r="G646" i="14"/>
  <c r="G647" i="14"/>
  <c r="G648" i="14"/>
  <c r="G654" i="14"/>
  <c r="G655" i="14"/>
  <c r="G656" i="14"/>
  <c r="G657" i="14"/>
  <c r="G658" i="14"/>
  <c r="G659" i="14"/>
  <c r="G660" i="14"/>
  <c r="G661" i="14"/>
  <c r="G662" i="14"/>
  <c r="G663" i="14"/>
  <c r="G668" i="14"/>
  <c r="G669" i="14"/>
  <c r="G670" i="14"/>
  <c r="G671" i="14"/>
  <c r="G672" i="14"/>
  <c r="G677" i="14"/>
  <c r="G678" i="14"/>
  <c r="G679" i="14"/>
  <c r="G680" i="14"/>
  <c r="G685" i="14"/>
  <c r="G686" i="14"/>
  <c r="G687" i="14"/>
  <c r="G688" i="14"/>
  <c r="G689" i="14"/>
  <c r="G690" i="14"/>
  <c r="G691" i="14"/>
  <c r="G692" i="14"/>
  <c r="G693" i="14"/>
  <c r="G699" i="14"/>
  <c r="G700" i="14"/>
  <c r="G701" i="14"/>
  <c r="G702" i="14"/>
  <c r="G703" i="14"/>
  <c r="G704" i="14"/>
  <c r="G705" i="14"/>
  <c r="G706" i="14"/>
  <c r="G711" i="14"/>
  <c r="G712" i="14"/>
  <c r="G713" i="14"/>
  <c r="G714" i="14"/>
  <c r="G715" i="14"/>
  <c r="G716" i="14"/>
  <c r="G717" i="14"/>
  <c r="G718" i="14"/>
  <c r="G723" i="14"/>
  <c r="G724" i="14"/>
  <c r="G725" i="14"/>
  <c r="G726" i="14"/>
  <c r="G732" i="14"/>
  <c r="G733" i="14"/>
  <c r="G734"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71" i="14"/>
  <c r="G772" i="14"/>
  <c r="G773" i="14"/>
  <c r="G778" i="14"/>
  <c r="G779" i="14"/>
  <c r="G780" i="14"/>
  <c r="G785" i="14"/>
  <c r="G786" i="14"/>
  <c r="G787" i="14"/>
  <c r="G792" i="14"/>
  <c r="G793" i="14"/>
  <c r="G794" i="14"/>
  <c r="G799" i="14"/>
  <c r="G800" i="14"/>
  <c r="G801" i="14"/>
  <c r="G806" i="14"/>
  <c r="G807" i="14"/>
  <c r="G808" i="14"/>
  <c r="G809" i="14"/>
  <c r="G810" i="14"/>
  <c r="G823" i="14"/>
  <c r="G824" i="14"/>
  <c r="G825" i="14"/>
  <c r="G826" i="14"/>
  <c r="G827" i="14"/>
  <c r="G828" i="14"/>
  <c r="G829" i="14"/>
  <c r="G830" i="14"/>
  <c r="G831" i="14"/>
  <c r="G837" i="14"/>
  <c r="G838" i="14"/>
  <c r="G839" i="14"/>
  <c r="G840" i="14"/>
  <c r="G845" i="14"/>
  <c r="G846" i="14"/>
  <c r="G847" i="14"/>
  <c r="G853" i="14"/>
  <c r="G854" i="14"/>
  <c r="G855" i="14"/>
  <c r="G856" i="14"/>
  <c r="G857" i="14"/>
  <c r="G858" i="14"/>
  <c r="G859" i="14"/>
  <c r="G864" i="14"/>
  <c r="G865" i="14"/>
  <c r="G866" i="14"/>
  <c r="G871" i="14"/>
  <c r="G872" i="14"/>
  <c r="G873" i="14"/>
  <c r="G878" i="14"/>
  <c r="G879" i="14"/>
  <c r="G880" i="14"/>
  <c r="G886" i="14"/>
  <c r="G887" i="14"/>
  <c r="G888" i="14"/>
  <c r="G893" i="14"/>
  <c r="G894" i="14"/>
  <c r="G895" i="14"/>
  <c r="G900" i="14"/>
  <c r="G901" i="14"/>
  <c r="G902" i="14"/>
  <c r="G907" i="14"/>
  <c r="G908" i="14"/>
  <c r="G909" i="14"/>
  <c r="G914" i="14"/>
  <c r="G915" i="14"/>
  <c r="G916" i="14"/>
  <c r="G922" i="14"/>
  <c r="G923" i="14"/>
  <c r="G924" i="14"/>
  <c r="G925" i="14"/>
  <c r="G926" i="14"/>
  <c r="G927" i="14"/>
  <c r="G928" i="14"/>
  <c r="G929" i="14"/>
  <c r="G930" i="14"/>
  <c r="G935" i="14"/>
  <c r="G936" i="14"/>
  <c r="G937" i="14"/>
  <c r="G942" i="14"/>
  <c r="G943" i="14"/>
  <c r="G944" i="14"/>
  <c r="G950" i="14"/>
  <c r="G951" i="14"/>
  <c r="G952" i="14"/>
  <c r="G957" i="14"/>
  <c r="G958" i="14"/>
  <c r="G959" i="14"/>
  <c r="G964" i="14"/>
  <c r="G965" i="14"/>
  <c r="G966" i="14"/>
  <c r="G971" i="14"/>
  <c r="G972" i="14"/>
  <c r="G973" i="14"/>
  <c r="G978" i="14"/>
  <c r="G979" i="14"/>
  <c r="G980" i="14"/>
  <c r="G981" i="14"/>
  <c r="G982" i="14"/>
  <c r="G983" i="14"/>
  <c r="E199" i="1"/>
  <c r="E205" i="1"/>
  <c r="E252" i="1"/>
  <c r="E220" i="1" s="1"/>
  <c r="E255" i="1"/>
  <c r="E256" i="1"/>
  <c r="E257" i="1"/>
  <c r="E260" i="1"/>
  <c r="E299" i="1"/>
  <c r="E301" i="1"/>
  <c r="E317" i="1"/>
  <c r="E341" i="1"/>
  <c r="E371" i="1"/>
  <c r="E372" i="1"/>
  <c r="E376" i="1"/>
  <c r="E410" i="1"/>
  <c r="E437" i="1"/>
  <c r="G62" i="14" l="1"/>
  <c r="G406" i="14"/>
  <c r="G407" i="14" s="1"/>
  <c r="F129" i="1" s="1"/>
  <c r="G129" i="1" s="1"/>
  <c r="G832" i="14"/>
  <c r="G833" i="14" s="1"/>
  <c r="G811" i="14"/>
  <c r="G812" i="14" s="1"/>
  <c r="F270" i="1" s="1"/>
  <c r="G270" i="1" s="1"/>
  <c r="G707" i="14"/>
  <c r="G708" i="14" s="1"/>
  <c r="F180" i="1" s="1"/>
  <c r="G180" i="1" s="1"/>
  <c r="G505" i="14"/>
  <c r="G506" i="14" s="1"/>
  <c r="F149" i="1" s="1"/>
  <c r="G149" i="1" s="1"/>
  <c r="G126" i="14"/>
  <c r="G127" i="14" s="1"/>
  <c r="F59" i="1" s="1"/>
  <c r="G59" i="1" s="1"/>
  <c r="G903" i="14"/>
  <c r="G904" i="14" s="1"/>
  <c r="F384" i="1" s="1"/>
  <c r="G384" i="1" s="1"/>
  <c r="G881" i="14"/>
  <c r="G882" i="14" s="1"/>
  <c r="G795" i="14"/>
  <c r="G796" i="14" s="1"/>
  <c r="F238" i="1" s="1"/>
  <c r="G238" i="1" s="1"/>
  <c r="G596" i="14"/>
  <c r="G597" i="14" s="1"/>
  <c r="F159" i="1" s="1"/>
  <c r="G159" i="1" s="1"/>
  <c r="G515" i="14"/>
  <c r="G516" i="14" s="1"/>
  <c r="F150" i="1" s="1"/>
  <c r="G150" i="1" s="1"/>
  <c r="G450" i="14"/>
  <c r="G451" i="14" s="1"/>
  <c r="F135" i="1" s="1"/>
  <c r="G135" i="1" s="1"/>
  <c r="G416" i="14"/>
  <c r="G417" i="14" s="1"/>
  <c r="F130" i="1" s="1"/>
  <c r="G130" i="1" s="1"/>
  <c r="G270" i="14"/>
  <c r="G271" i="14" s="1"/>
  <c r="F98" i="1" s="1"/>
  <c r="G98" i="1" s="1"/>
  <c r="G1046" i="14"/>
  <c r="G1047" i="14" s="1"/>
  <c r="F505" i="1" s="1"/>
  <c r="G505" i="1" s="1"/>
  <c r="G1028" i="14"/>
  <c r="G1029" i="14" s="1"/>
  <c r="F502" i="1" s="1"/>
  <c r="G502" i="1" s="1"/>
  <c r="G984" i="14"/>
  <c r="G985" i="14" s="1"/>
  <c r="F446" i="1" s="1"/>
  <c r="G446" i="1" s="1"/>
  <c r="G867" i="14"/>
  <c r="G868" i="14" s="1"/>
  <c r="F360" i="1" s="1"/>
  <c r="G360" i="1" s="1"/>
  <c r="G848" i="14"/>
  <c r="G849" i="14" s="1"/>
  <c r="F328" i="1" s="1"/>
  <c r="G328" i="1" s="1"/>
  <c r="G632" i="14"/>
  <c r="G633" i="14" s="1"/>
  <c r="F162" i="1" s="1"/>
  <c r="G162" i="1" s="1"/>
  <c r="G572" i="14"/>
  <c r="G573" i="14" s="1"/>
  <c r="F155" i="1" s="1"/>
  <c r="G155" i="1" s="1"/>
  <c r="G278" i="14"/>
  <c r="F99" i="1" s="1"/>
  <c r="G99" i="1" s="1"/>
  <c r="B28" i="11"/>
  <c r="C28" i="11" s="1"/>
  <c r="C30" i="11" s="1"/>
  <c r="G622" i="14"/>
  <c r="G623" i="14" s="1"/>
  <c r="F161" i="1" s="1"/>
  <c r="G161" i="1" s="1"/>
  <c r="G938" i="14"/>
  <c r="G939" i="14" s="1"/>
  <c r="F406" i="1" s="1"/>
  <c r="G406" i="1" s="1"/>
  <c r="G896" i="14"/>
  <c r="G897" i="14" s="1"/>
  <c r="F383" i="1" s="1"/>
  <c r="G383" i="1" s="1"/>
  <c r="G664" i="14"/>
  <c r="G665" i="14" s="1"/>
  <c r="F171" i="1" s="1"/>
  <c r="G171" i="1" s="1"/>
  <c r="G649" i="14"/>
  <c r="G650" i="14" s="1"/>
  <c r="F164" i="1" s="1"/>
  <c r="G164" i="1" s="1"/>
  <c r="G551" i="14"/>
  <c r="G552" i="14" s="1"/>
  <c r="F153" i="1" s="1"/>
  <c r="G153" i="1" s="1"/>
  <c r="G490" i="14"/>
  <c r="G491" i="14" s="1"/>
  <c r="F143" i="1" s="1"/>
  <c r="G143" i="1" s="1"/>
  <c r="G482" i="14"/>
  <c r="G483" i="14" s="1"/>
  <c r="F142" i="1" s="1"/>
  <c r="G142" i="1" s="1"/>
  <c r="G390" i="14"/>
  <c r="G391" i="14" s="1"/>
  <c r="F127" i="1" s="1"/>
  <c r="G127" i="1" s="1"/>
  <c r="G382" i="14"/>
  <c r="G383" i="14" s="1"/>
  <c r="F126" i="1" s="1"/>
  <c r="G126" i="1" s="1"/>
  <c r="G345" i="14"/>
  <c r="G346" i="14" s="1"/>
  <c r="F120" i="1" s="1"/>
  <c r="G120" i="1" s="1"/>
  <c r="G88" i="14"/>
  <c r="G89" i="14" s="1"/>
  <c r="F35" i="1" s="1"/>
  <c r="G35" i="1" s="1"/>
  <c r="G74" i="14"/>
  <c r="G75" i="14" s="1"/>
  <c r="F33" i="1" s="1"/>
  <c r="G33" i="1" s="1"/>
  <c r="G1022" i="14"/>
  <c r="G1023" i="14" s="1"/>
  <c r="F498" i="1" s="1"/>
  <c r="G498" i="1" s="1"/>
  <c r="G1035" i="14"/>
  <c r="G1036" i="14" s="1"/>
  <c r="G967" i="14"/>
  <c r="G968" i="14" s="1"/>
  <c r="F438" i="1" s="1"/>
  <c r="G438" i="1" s="1"/>
  <c r="G917" i="14"/>
  <c r="G918" i="14" s="1"/>
  <c r="F389" i="1" s="1"/>
  <c r="G389" i="1" s="1"/>
  <c r="G874" i="14"/>
  <c r="G875" i="14" s="1"/>
  <c r="G781" i="14"/>
  <c r="G782" i="14" s="1"/>
  <c r="F236" i="1" s="1"/>
  <c r="G236" i="1" s="1"/>
  <c r="G735" i="14"/>
  <c r="G736" i="14" s="1"/>
  <c r="F208" i="1" s="1"/>
  <c r="G208" i="1" s="1"/>
  <c r="G209" i="1" s="1"/>
  <c r="G694" i="14"/>
  <c r="G695" i="14" s="1"/>
  <c r="G640" i="14"/>
  <c r="G641" i="14" s="1"/>
  <c r="F163" i="1" s="1"/>
  <c r="G163" i="1" s="1"/>
  <c r="G471" i="14"/>
  <c r="G472" i="14" s="1"/>
  <c r="F141" i="1" s="1"/>
  <c r="G141" i="1" s="1"/>
  <c r="G441" i="14"/>
  <c r="G442" i="14" s="1"/>
  <c r="F134" i="1" s="1"/>
  <c r="G134" i="1" s="1"/>
  <c r="G425" i="14"/>
  <c r="G426" i="14" s="1"/>
  <c r="F132" i="1" s="1"/>
  <c r="G132" i="1" s="1"/>
  <c r="G398" i="14"/>
  <c r="G399" i="14" s="1"/>
  <c r="F128" i="1" s="1"/>
  <c r="G128" i="1" s="1"/>
  <c r="G364" i="14"/>
  <c r="G365" i="14" s="1"/>
  <c r="F124" i="1" s="1"/>
  <c r="G124" i="1" s="1"/>
  <c r="G260" i="14"/>
  <c r="G261" i="14" s="1"/>
  <c r="F97" i="1" s="1"/>
  <c r="G97" i="1" s="1"/>
  <c r="G138" i="14"/>
  <c r="G139" i="14" s="1"/>
  <c r="F67" i="1" s="1"/>
  <c r="G67" i="1" s="1"/>
  <c r="G101" i="14"/>
  <c r="G102" i="14" s="1"/>
  <c r="F41" i="1" s="1"/>
  <c r="G41" i="1" s="1"/>
  <c r="G953" i="14"/>
  <c r="G954" i="14" s="1"/>
  <c r="F436" i="1" s="1"/>
  <c r="G436" i="1" s="1"/>
  <c r="G910" i="14"/>
  <c r="G911" i="14" s="1"/>
  <c r="F388" i="1" s="1"/>
  <c r="G388" i="1" s="1"/>
  <c r="G788" i="14"/>
  <c r="G789" i="14" s="1"/>
  <c r="F237" i="1" s="1"/>
  <c r="G237" i="1" s="1"/>
  <c r="G767" i="14"/>
  <c r="G768" i="14" s="1"/>
  <c r="F213" i="1" s="1"/>
  <c r="G213" i="1" s="1"/>
  <c r="G727" i="14"/>
  <c r="G728" i="14" s="1"/>
  <c r="F182" i="1" s="1"/>
  <c r="G182" i="1" s="1"/>
  <c r="G719" i="14"/>
  <c r="G720" i="14" s="1"/>
  <c r="F181" i="1" s="1"/>
  <c r="G181" i="1" s="1"/>
  <c r="G586" i="14"/>
  <c r="G587" i="14" s="1"/>
  <c r="F158" i="1" s="1"/>
  <c r="G158" i="1" s="1"/>
  <c r="G974" i="14"/>
  <c r="G975" i="14" s="1"/>
  <c r="F439" i="1" s="1"/>
  <c r="G439" i="1" s="1"/>
  <c r="G960" i="14"/>
  <c r="G961" i="14" s="1"/>
  <c r="F437" i="1" s="1"/>
  <c r="G437" i="1" s="1"/>
  <c r="G945" i="14"/>
  <c r="G946" i="14" s="1"/>
  <c r="F407" i="1" s="1"/>
  <c r="G407" i="1" s="1"/>
  <c r="G889" i="14"/>
  <c r="G890" i="14" s="1"/>
  <c r="F382" i="1" s="1"/>
  <c r="G382" i="1" s="1"/>
  <c r="G860" i="14"/>
  <c r="G861" i="14" s="1"/>
  <c r="G802" i="14"/>
  <c r="G803" i="14" s="1"/>
  <c r="F239" i="1" s="1"/>
  <c r="G239" i="1" s="1"/>
  <c r="G774" i="14"/>
  <c r="G775" i="14" s="1"/>
  <c r="F223" i="1" s="1"/>
  <c r="G223" i="1" s="1"/>
  <c r="G538" i="14"/>
  <c r="G539" i="14" s="1"/>
  <c r="F152" i="1" s="1"/>
  <c r="G152" i="1" s="1"/>
  <c r="G434" i="14"/>
  <c r="G435" i="14" s="1"/>
  <c r="F133" i="1" s="1"/>
  <c r="G133" i="1" s="1"/>
  <c r="G355" i="14"/>
  <c r="G356" i="14" s="1"/>
  <c r="F122" i="1" s="1"/>
  <c r="G122" i="1" s="1"/>
  <c r="G324" i="14"/>
  <c r="G325" i="14" s="1"/>
  <c r="F118" i="1" s="1"/>
  <c r="G118" i="1" s="1"/>
  <c r="G311" i="14"/>
  <c r="G312" i="14" s="1"/>
  <c r="F108" i="1" s="1"/>
  <c r="G108" i="1" s="1"/>
  <c r="G292" i="14"/>
  <c r="G293" i="14" s="1"/>
  <c r="F101" i="1" s="1"/>
  <c r="G101" i="1" s="1"/>
  <c r="G284" i="14"/>
  <c r="G285" i="14" s="1"/>
  <c r="F100" i="1" s="1"/>
  <c r="G100" i="1" s="1"/>
  <c r="G237" i="14"/>
  <c r="G238" i="14" s="1"/>
  <c r="F92" i="1" s="1"/>
  <c r="G92" i="1" s="1"/>
  <c r="G190" i="14"/>
  <c r="G191" i="14" s="1"/>
  <c r="F79" i="1" s="1"/>
  <c r="G79" i="1" s="1"/>
  <c r="G132" i="14"/>
  <c r="F60" i="1" s="1"/>
  <c r="G60" i="1" s="1"/>
  <c r="G112" i="14"/>
  <c r="G113" i="14" s="1"/>
  <c r="F52" i="1" s="1"/>
  <c r="G52" i="1" s="1"/>
  <c r="G73" i="1" s="1"/>
  <c r="G67" i="14"/>
  <c r="G68" i="14" s="1"/>
  <c r="F32" i="1" s="1"/>
  <c r="G32" i="1" s="1"/>
  <c r="G1058" i="14"/>
  <c r="G1059" i="14" s="1"/>
  <c r="F508" i="1" s="1"/>
  <c r="G508" i="1" s="1"/>
  <c r="G459" i="14"/>
  <c r="G460" i="14" s="1"/>
  <c r="F137" i="1" s="1"/>
  <c r="G137" i="1" s="1"/>
  <c r="G373" i="14"/>
  <c r="G374" i="14" s="1"/>
  <c r="F125" i="1" s="1"/>
  <c r="G125" i="1" s="1"/>
  <c r="G302" i="14"/>
  <c r="G303" i="14" s="1"/>
  <c r="F106" i="1" s="1"/>
  <c r="G106" i="1" s="1"/>
  <c r="C46" i="15"/>
  <c r="G673" i="14"/>
  <c r="G674" i="14" s="1"/>
  <c r="F172" i="1" s="1"/>
  <c r="G172" i="1" s="1"/>
  <c r="G609" i="14"/>
  <c r="G610" i="14" s="1"/>
  <c r="F160" i="1" s="1"/>
  <c r="G160" i="1" s="1"/>
  <c r="G528" i="14"/>
  <c r="G529" i="14" s="1"/>
  <c r="F151" i="1" s="1"/>
  <c r="G151" i="1" s="1"/>
  <c r="G253" i="14"/>
  <c r="F96" i="1" s="1"/>
  <c r="G96" i="1" s="1"/>
  <c r="G202" i="14"/>
  <c r="G203" i="14" s="1"/>
  <c r="F85" i="1" s="1"/>
  <c r="G85" i="1" s="1"/>
  <c r="G94" i="14"/>
  <c r="G95" i="14" s="1"/>
  <c r="F36" i="1" s="1"/>
  <c r="G36" i="1" s="1"/>
  <c r="G36" i="14"/>
  <c r="G37" i="14" s="1"/>
  <c r="F21" i="1" s="1"/>
  <c r="G21" i="1" s="1"/>
  <c r="G26" i="1" s="1"/>
  <c r="G931" i="14"/>
  <c r="G932" i="14" s="1"/>
  <c r="F405" i="1" s="1"/>
  <c r="G405" i="1" s="1"/>
  <c r="G841" i="14"/>
  <c r="G842" i="14" s="1"/>
  <c r="F316" i="1" s="1"/>
  <c r="G316" i="1" s="1"/>
  <c r="G681" i="14"/>
  <c r="G682" i="14" s="1"/>
  <c r="G564" i="14"/>
  <c r="G565" i="14" s="1"/>
  <c r="F154" i="1" s="1"/>
  <c r="G154" i="1" s="1"/>
  <c r="G337" i="14"/>
  <c r="G338" i="14" s="1"/>
  <c r="F119" i="1" s="1"/>
  <c r="G119" i="1" s="1"/>
  <c r="G226" i="14"/>
  <c r="G227" i="14" s="1"/>
  <c r="F91" i="1" s="1"/>
  <c r="G91" i="1" s="1"/>
  <c r="G181" i="14"/>
  <c r="G182" i="14" s="1"/>
  <c r="F78" i="1" s="1"/>
  <c r="G78" i="1" s="1"/>
  <c r="G80" i="14"/>
  <c r="G81" i="14" s="1"/>
  <c r="F34" i="1" s="1"/>
  <c r="G34" i="1" s="1"/>
  <c r="F497" i="1"/>
  <c r="G497" i="1" s="1"/>
  <c r="G213" i="14"/>
  <c r="G214" i="14" s="1"/>
  <c r="F86" i="1" s="1"/>
  <c r="G86" i="1" s="1"/>
  <c r="G161" i="14"/>
  <c r="G162" i="14" s="1"/>
  <c r="F77" i="1" s="1"/>
  <c r="G77" i="1" s="1"/>
  <c r="G83" i="1" s="1"/>
  <c r="G119" i="14"/>
  <c r="G120" i="14" s="1"/>
  <c r="F57" i="1" s="1"/>
  <c r="G57" i="1" s="1"/>
  <c r="G499" i="1" l="1"/>
  <c r="G456" i="1"/>
  <c r="C44" i="15" s="1"/>
  <c r="G408" i="1"/>
  <c r="G399" i="1"/>
  <c r="C40" i="15" s="1"/>
  <c r="G332" i="1"/>
  <c r="G191" i="1"/>
  <c r="C28" i="15" s="1"/>
  <c r="G165" i="1"/>
  <c r="G156" i="1"/>
  <c r="G145" i="1"/>
  <c r="C22" i="15" s="1"/>
  <c r="G138" i="1"/>
  <c r="C20" i="15" s="1"/>
  <c r="G115" i="1"/>
  <c r="C18" i="15" s="1"/>
  <c r="G103" i="1"/>
  <c r="C16" i="15" s="1"/>
  <c r="G87" i="1"/>
  <c r="G88" i="1"/>
  <c r="F30" i="1"/>
  <c r="G30" i="1" s="1"/>
  <c r="G47" i="1" s="1"/>
  <c r="F503" i="1"/>
  <c r="G503" i="1" s="1"/>
  <c r="G513" i="1" s="1"/>
  <c r="C8" i="15"/>
  <c r="C12" i="15"/>
  <c r="F176" i="1"/>
  <c r="G176" i="1" s="1"/>
  <c r="F175" i="1"/>
  <c r="G175" i="1" s="1"/>
  <c r="C36" i="15"/>
  <c r="C30" i="15"/>
  <c r="C34" i="15"/>
  <c r="F342" i="1"/>
  <c r="G342" i="1" s="1"/>
  <c r="F359" i="1"/>
  <c r="G359" i="1" s="1"/>
  <c r="C42" i="15"/>
  <c r="F348" i="1"/>
  <c r="G348" i="1" s="1"/>
  <c r="F364" i="1"/>
  <c r="G364" i="1" s="1"/>
  <c r="F278" i="1"/>
  <c r="G278" i="1" s="1"/>
  <c r="G279" i="1" s="1"/>
  <c r="F343" i="1"/>
  <c r="G343" i="1" s="1"/>
  <c r="F357" i="1"/>
  <c r="G357" i="1" s="1"/>
  <c r="F372" i="1"/>
  <c r="G372" i="1" s="1"/>
  <c r="G374" i="1" l="1"/>
  <c r="G177" i="1"/>
  <c r="G166" i="1"/>
  <c r="C10" i="15"/>
  <c r="C14" i="15"/>
  <c r="C26" i="15"/>
  <c r="C38" i="15"/>
  <c r="C32" i="15"/>
  <c r="C24" i="15" l="1"/>
  <c r="G486" i="1"/>
  <c r="G515" i="1" s="1"/>
  <c r="C48" i="15"/>
  <c r="C50" i="15" l="1"/>
  <c r="C51" i="15" l="1"/>
  <c r="D52" i="15"/>
  <c r="D54" i="15" s="1"/>
  <c r="F52" i="15"/>
  <c r="E52" i="15"/>
  <c r="G52" i="15" l="1"/>
  <c r="E54" i="15"/>
  <c r="F54" i="15" s="1"/>
  <c r="G54" i="15" l="1"/>
  <c r="J52" i="15"/>
  <c r="H52" i="15"/>
  <c r="H54" i="15" l="1"/>
  <c r="I52" i="15"/>
  <c r="I54" i="15" l="1"/>
  <c r="J54" i="15" s="1"/>
  <c r="J53" i="15" s="1"/>
  <c r="H53" i="15" l="1"/>
  <c r="F53" i="15"/>
  <c r="G53" i="15"/>
  <c r="I53" i="15"/>
  <c r="E53" i="15"/>
  <c r="D53" i="15"/>
</calcChain>
</file>

<file path=xl/sharedStrings.xml><?xml version="1.0" encoding="utf-8"?>
<sst xmlns="http://schemas.openxmlformats.org/spreadsheetml/2006/main" count="3897" uniqueCount="1555">
  <si>
    <t>ALVENARIA / REVESTIMENTO</t>
  </si>
  <si>
    <t>TRATAMENTO  E  PINTURA</t>
  </si>
  <si>
    <t>02.03</t>
  </si>
  <si>
    <t>06.04</t>
  </si>
  <si>
    <t>1. Fontes de consulta para referência de preços de serviços e insumos: SETOP-MG / SINAPI-MG / INFORMATIVO SBC-MG</t>
  </si>
  <si>
    <t>4. Legenda: m (metro linear); m2 (metro quadrado); m3 (metro cúbico); un. (unidade); kg (kilograma); pç (peça); cj (conjunto); pto. (ponto); h (hora); oe (orçamento específico)</t>
  </si>
  <si>
    <t>06.03</t>
  </si>
  <si>
    <t>ITEM</t>
  </si>
  <si>
    <t>SERVIÇO</t>
  </si>
  <si>
    <t>UNID.</t>
  </si>
  <si>
    <t>01.</t>
  </si>
  <si>
    <t>01.01</t>
  </si>
  <si>
    <t>un.</t>
  </si>
  <si>
    <t>01.02</t>
  </si>
  <si>
    <t>01.06</t>
  </si>
  <si>
    <t>02.</t>
  </si>
  <si>
    <t>SERVIÇOS TÉCNICOS</t>
  </si>
  <si>
    <t>02.01</t>
  </si>
  <si>
    <t>02.02</t>
  </si>
  <si>
    <t>03.</t>
  </si>
  <si>
    <t>INSTALAÇÃO DA OBRA</t>
  </si>
  <si>
    <t>03.01</t>
  </si>
  <si>
    <t>02.06</t>
  </si>
  <si>
    <t>02.05</t>
  </si>
  <si>
    <t>04.</t>
  </si>
  <si>
    <t>SERVIÇOS PRELIMINARES</t>
  </si>
  <si>
    <t>04.01</t>
  </si>
  <si>
    <t>04.02</t>
  </si>
  <si>
    <t>m</t>
  </si>
  <si>
    <t>06.</t>
  </si>
  <si>
    <t>06.01</t>
  </si>
  <si>
    <t>07.</t>
  </si>
  <si>
    <t>Limpeza permanente da obra</t>
  </si>
  <si>
    <t>Limpeza geral e final da obra</t>
  </si>
  <si>
    <t>ELABORAÇÃO:</t>
  </si>
  <si>
    <t xml:space="preserve">COBERTURA </t>
  </si>
  <si>
    <t>10.</t>
  </si>
  <si>
    <t>ESQUADRIAS  E  FERRAGENS</t>
  </si>
  <si>
    <t>02.04</t>
  </si>
  <si>
    <t>05.</t>
  </si>
  <si>
    <t>05.01</t>
  </si>
  <si>
    <t>05.02</t>
  </si>
  <si>
    <t>mês</t>
  </si>
  <si>
    <t>h</t>
  </si>
  <si>
    <t>03.03</t>
  </si>
  <si>
    <t>03.04</t>
  </si>
  <si>
    <t>03.05</t>
  </si>
  <si>
    <t>03.07</t>
  </si>
  <si>
    <t>03.08</t>
  </si>
  <si>
    <t>03.09</t>
  </si>
  <si>
    <t>03.10</t>
  </si>
  <si>
    <t>03.11</t>
  </si>
  <si>
    <t>06.05</t>
  </si>
  <si>
    <t>07.01</t>
  </si>
  <si>
    <t>07.02</t>
  </si>
  <si>
    <t>10.01</t>
  </si>
  <si>
    <t>10.02</t>
  </si>
  <si>
    <t>08.</t>
  </si>
  <si>
    <t>08.04</t>
  </si>
  <si>
    <t>09.</t>
  </si>
  <si>
    <t>09.01</t>
  </si>
  <si>
    <t>06.06</t>
  </si>
  <si>
    <t>01.03</t>
  </si>
  <si>
    <t>DESCRIÇÃO</t>
  </si>
  <si>
    <t>TAXA</t>
  </si>
  <si>
    <t>PIS</t>
  </si>
  <si>
    <t>COFINS</t>
  </si>
  <si>
    <t>ISS</t>
  </si>
  <si>
    <t>I</t>
  </si>
  <si>
    <t>PORTAS</t>
  </si>
  <si>
    <t>JANELAS</t>
  </si>
  <si>
    <t>03.12</t>
  </si>
  <si>
    <t>Instalações provisórias de rede elétrica / iluminação  no canteiro de obra</t>
  </si>
  <si>
    <t>Instalações provisórias de água / esgoto no canteiro de obra</t>
  </si>
  <si>
    <t>Fornecimento e colocação de equipamentos de combate à incêndio na obra, compreendendo em conjunto de extintores de Gás Carbônico 6kg</t>
  </si>
  <si>
    <t>Fornecimento e colocação de equipamentos de combate à incêndio na obra, compreendendo em conjunto de extintores de Água Pressurizada 10L</t>
  </si>
  <si>
    <t>02.07</t>
  </si>
  <si>
    <t>02.08</t>
  </si>
  <si>
    <t>02.09</t>
  </si>
  <si>
    <t>02.10</t>
  </si>
  <si>
    <t>Execução de limpeza e preparo do local (área do canteiro, frentes de trabalho internas e externas, etc.)</t>
  </si>
  <si>
    <t>Execução de dedetização de toda a área da edificação, contra abelhas, escorpiões e insetos peçonhentos, inclusive remoção de caixas de abelhas e marimbondos quando existentes</t>
  </si>
  <si>
    <t>Execução de isolamento de áreas com lona tipo terreiro, tipo cortina vertical para proteção contra poeira e vãos abertos</t>
  </si>
  <si>
    <t>07.05</t>
  </si>
  <si>
    <t>07.06</t>
  </si>
  <si>
    <t>07.07</t>
  </si>
  <si>
    <t>CONTRAPISO / PISO</t>
  </si>
  <si>
    <t>07.08</t>
  </si>
  <si>
    <t>FORRO</t>
  </si>
  <si>
    <t>01.04</t>
  </si>
  <si>
    <t>09.02</t>
  </si>
  <si>
    <t xml:space="preserve">un. </t>
  </si>
  <si>
    <t>11.</t>
  </si>
  <si>
    <t>AGENCIAMENTO EXTERNO</t>
  </si>
  <si>
    <t>11.01</t>
  </si>
  <si>
    <t>12.</t>
  </si>
  <si>
    <t>12.01</t>
  </si>
  <si>
    <t>12.02</t>
  </si>
  <si>
    <t>12.03</t>
  </si>
  <si>
    <t>11.02</t>
  </si>
  <si>
    <t>11.04</t>
  </si>
  <si>
    <t>11.05</t>
  </si>
  <si>
    <t>11.06</t>
  </si>
  <si>
    <t>11.07</t>
  </si>
  <si>
    <t>11.08</t>
  </si>
  <si>
    <t>Consultoria de profissional de arquitetura da empresa responsável pelo projeto executivo de restauração arquitetônica (deslocamento de 200km - ida e volta BH por visita)</t>
  </si>
  <si>
    <t>03.13</t>
  </si>
  <si>
    <t>03.14</t>
  </si>
  <si>
    <t>Descarga, montagem, desmontagem e carga de escoramento metálico tipos A e B para qualquer tipo de estruturas</t>
  </si>
  <si>
    <t>12.04</t>
  </si>
  <si>
    <t>12.05</t>
  </si>
  <si>
    <t>12.06</t>
  </si>
  <si>
    <t>12.07</t>
  </si>
  <si>
    <t>12.08</t>
  </si>
  <si>
    <t>13.</t>
  </si>
  <si>
    <t>13.01</t>
  </si>
  <si>
    <t>13.02</t>
  </si>
  <si>
    <t>13.03</t>
  </si>
  <si>
    <t>INFRAESTRUTURA / SUPERESTRUTURA</t>
  </si>
  <si>
    <t>15.</t>
  </si>
  <si>
    <t>15.01</t>
  </si>
  <si>
    <t>15.03</t>
  </si>
  <si>
    <t>06.07</t>
  </si>
  <si>
    <t>06.08</t>
  </si>
  <si>
    <t>12.09</t>
  </si>
  <si>
    <t>13.04</t>
  </si>
  <si>
    <t>13.05</t>
  </si>
  <si>
    <t>13.06</t>
  </si>
  <si>
    <t>13.07</t>
  </si>
  <si>
    <t>15.02</t>
  </si>
  <si>
    <t>14.</t>
  </si>
  <si>
    <t>INSTALAÇÕES PREDIAIS E ESPECIAIS</t>
  </si>
  <si>
    <t>14.01</t>
  </si>
  <si>
    <t>PLANILHA – COMPOSIÇÃO ANALÍTICA DAS TAXAS DE  BONIFICAÇÃO E DESPESA (BDI)</t>
  </si>
  <si>
    <t>SIGLA</t>
  </si>
  <si>
    <t>ADMINISTRAÇÃO CENTRAL</t>
  </si>
  <si>
    <t>AC</t>
  </si>
  <si>
    <t>LUCRO</t>
  </si>
  <si>
    <t>LC</t>
  </si>
  <si>
    <t>DESPESAS FINANCEIRAS</t>
  </si>
  <si>
    <t>DF</t>
  </si>
  <si>
    <t>SEGUROS, GARANTIAS E RISCO</t>
  </si>
  <si>
    <t>Seguros</t>
  </si>
  <si>
    <t>S</t>
  </si>
  <si>
    <t>Garantias</t>
  </si>
  <si>
    <t>G</t>
  </si>
  <si>
    <t>Risco(*)</t>
  </si>
  <si>
    <t>R</t>
  </si>
  <si>
    <t>TRIBUTOS</t>
  </si>
  <si>
    <t xml:space="preserve">ISS </t>
  </si>
  <si>
    <t>BDI (denominador)                       (1 - (I + CPRB))</t>
  </si>
  <si>
    <t>TOTAL DE BDI</t>
  </si>
  <si>
    <t>TAXA BDI ADOTADA</t>
  </si>
  <si>
    <t>Aluguel container/escrit/WC c/ 1 vaso/1 lav/1 mic/4 chuv larg = 2,20m compr= 6,20m alt= 2,50m chapa aço nerv trapez forroc/ isol termo-acust chassis reforc piso compens naval incl inst eletr/hidro-sanit excl transp/carga/descarga</t>
  </si>
  <si>
    <t>Aluguel container/sanit c/ 2 vasos/1 lav/1 mic/4 chuv larg = 2,20m compr= 6,20m alt= 2,50m chapa aço nerv trapez forroc/ isol termo-acust chassis reforc piso compens naval incl inst eletr/hidro-sanit excl transp/carga/descarga</t>
  </si>
  <si>
    <t>Execução do barracão de depósito e ferramentaria tipo I, A=14,52m2 (obra de pequeno porte, efetivo até 30 homens) - Padrão Deop</t>
  </si>
  <si>
    <t>Montagem e desmontagem e carga de andaime metálico para fachada, inclusive assoalho, rodapé e guarda-corpo</t>
  </si>
  <si>
    <t>Fornecimento e instalação de tela proteção para fachada em polietileno</t>
  </si>
  <si>
    <t>Encarregado</t>
  </si>
  <si>
    <t>cj</t>
  </si>
  <si>
    <t>01.05</t>
  </si>
  <si>
    <t>01.07</t>
  </si>
  <si>
    <t>01.08</t>
  </si>
  <si>
    <t>01.09</t>
  </si>
  <si>
    <t>01.10</t>
  </si>
  <si>
    <t>01.11</t>
  </si>
  <si>
    <t>Mobilização e desmobilização do canteiro de obras, como ferramental e equipamentos de pequeno porte (0,3% = 0,003)</t>
  </si>
  <si>
    <t xml:space="preserve">Execução de escoramento tubular convencional tipo B (H= 3,21 a 4,50)m com acessórios, exclusive transporte e montagem (aluguel mensal) para estrutura instável de acordo com as indicações do engenheiro estrutural (RT de execução) e da fiscalização, conforme necessidade no decorrer da obra  (por 10 meses) </t>
  </si>
  <si>
    <t>Fornecimento e instalação de lona tipo carreteiro amarrada com arame galvanizado para proteção da edificação após remoção da cobertura</t>
  </si>
  <si>
    <t>13.08</t>
  </si>
  <si>
    <t>07.09</t>
  </si>
  <si>
    <t>Execução do barracão de Cozinha/refeitório tipo I, A=14,52m2 (obra de pequeno porte, efetivo até 30 homens) - Padrão Deop</t>
  </si>
  <si>
    <t>Estudos Geotécnicos, sondagens de simples reconhecimento do solo para identificação da qualidade do terreno</t>
  </si>
  <si>
    <t>Prospecções arquitetônicas e estruturais, testes e análises laboratoriais, conforme determinação da Fiscalização, para identificação de materiais, características e traços dos seguintes elementos construtivos: alvenarias, argamassas e rebocos</t>
  </si>
  <si>
    <t>Locação da obra, utilizando os pontos de referência (alinhamentos, coordenadas e pontos de nível), de forma a permitir a perfeita localização dos elementos das novas edificações, acréscimos e anexos a serem construídos</t>
  </si>
  <si>
    <t>Remoção manual de terra para execução da nova escada interna de acesso ao Subsolo e das fundações do Anexo, na parte de trás do terreno, inclusive execução de nivelamento do terreno, conforme especificação de projeto</t>
  </si>
  <si>
    <t>REMOÇÃO (sem e com reaproveitamento)</t>
  </si>
  <si>
    <t>Remoção das caixas d'água com reaproveitamento (reutilização) de material na própria obra ou em local a ser indicado pela Prefeitura</t>
  </si>
  <si>
    <t>Reaterro compactado de vala manual próximo ao perímetro das novas fundações</t>
  </si>
  <si>
    <t>Remoção da estrutura em madeira deteriorada no corpo principal da edificação sem reaproveitamento</t>
  </si>
  <si>
    <t>Remoção completa dos pisos dos cômodos do subsolo,  sanitários dos 1º e 2º pavimento e da sala técnica sem reaproveitamento</t>
  </si>
  <si>
    <t>Remoção do barroteamento de piso que estiver degradado sem reaproveitamento</t>
  </si>
  <si>
    <t>Remoção completa de forros dos cômodos do subsolo, sanitários dos 1º e 2º pavimento e dos cômodos 03 / 07/ Almoxarifado sem reaproveitamento</t>
  </si>
  <si>
    <t>Remoção completa de paredes dos cômodos do subsolo e sanitários dos 1º e 2º pavimento sem reaproveitamento</t>
  </si>
  <si>
    <t>Remoção de todo o reboco degradado e das reintegrações em cimento sem reaproveitamento</t>
  </si>
  <si>
    <t>Remoção das camadas superficiais degradadas de pintura sobre as alvenarias e elementos de madeira sem reaproveitamento</t>
  </si>
  <si>
    <t>Remoção do madeiramento degradado das esquadrias sem reaproveitamento</t>
  </si>
  <si>
    <t>Remoção do madeiramento degradado da cobertura e das gambiarras e reforços em madeira e metal na estrutura do telhado do corpo principal, devidamente indicados em projeto, sem reaproveitamento</t>
  </si>
  <si>
    <t>ESTRUTURA AUTÔNOMA DE MADEIRA</t>
  </si>
  <si>
    <t>Substituição de peças da estrutura em madeira inaproveitáveis existente no corpo principal da edificação por novas peças de madeira com seção média de 25x25cm, por outras fabricadas com madeira da mesma espécie e, em não havendo, será usado Parajú, devidamente imunizado, com boas características físicas e dimensões especificadas em projeto, como (esteios, cunhais, ombreiras, madres, baldrames, frechais, vergas e barrotes de piso)</t>
  </si>
  <si>
    <t>Instalação de novo engradamento, como caibros, contrafeitos, beirais e cachorros - PREVISÃO 50%</t>
  </si>
  <si>
    <t>Instalação de novas cimalhas para acabamento próximo aos beirais dos telhados - PREVISÃO 50%</t>
  </si>
  <si>
    <t>Instalação de novos guarda-pós nos beirais dos telhados e cimalhas - PREVISÃO 50%</t>
  </si>
  <si>
    <t>Instalação de peças de madeira novas como ripas  dos telhados - Previsão 50%</t>
  </si>
  <si>
    <t>Execução de limpeza das telhas cerâmicas reaproveitadas com utilização de escova de cerdas naturais e água - Previsão 100%</t>
  </si>
  <si>
    <t>Restauração da estrutura da cobertura do corpo principal da edificação e da edícula, inclusive a revisão da cobertura, para avaliação do real estado de conservação dos materiais, no que se refere à segurança, ao sistema estrutural e aos danos existentes. OBS.: Realizar próteses com sambladuras adequadas nas peças com nível médio de degradação; Revisar os pontos de apoio e as extremidades das peças</t>
  </si>
  <si>
    <t>Substituição de peças da estrutura da cobertura do corpo principal da edificação e da edícula por novas peças que deverão copiar fielmente a solução atualmente existente. OBS.: Realizar próteses com sambladuras adequadas nas peças com nível médio de degradação; Revisar os pontos de apoio e as extremidades das peças</t>
  </si>
  <si>
    <t>Assentamento de novas telhas cerâmicas curvas (artesanais) tipo canal conforme existente, inclusive com grampos de aço galvanizado, fio 12 em "S" sem furação - Previsão 25%</t>
  </si>
  <si>
    <t>Reassentamento das telhas cerâmicas curvas tipo capa e bica, inclusive com grampos de aço galvanizado, fio 12 em "S" sem furação no corpo da edificação principal, da edícula e do anexo administrativo- Previsão 75%</t>
  </si>
  <si>
    <t>Execução de emboçamento individual das telhas na cumeeira, nos beirais, nos espigões e a cada dez fiadas de telha, com argamassa de cimento, areia e cal hidratada, no traço 1:6:4</t>
  </si>
  <si>
    <t>Restauração dos trechos deteriorados da cimalha reaproveitada. OBS.: Reconstituição com madeira de propriedades físicas similares às existentes, empregando sambladuras nos encaixes e calafetando frestas entre tábuas - Previsão 50%</t>
  </si>
  <si>
    <t>Recuperação das paredes que compõem as fundações, que serão mantidas, conforme indicações de projeto; e serão reforçadas APENAS se for verificada a existência de lesões (perdas, trincas, lacunas, fissuras e recalques), considerando reconstituições e/ou enchimentos usando o mesmo traço da argamassa existente na edificação e/ou material pétreo substituídos por outros de mesmas características físicas e químicas, a ser identificado através de testes e análisesa ser identificado através de testes e análises</t>
  </si>
  <si>
    <t>Recuperação da estrutura autoportante em alvenaria de pedra, que serão mantidas, conforme indicações de projeto; e serão reforçadas APENAS se for verificada a existência de lesões (perdas, trincas, lacunas, fissuras e recalques), considerando reconstituições e/ou enchimentos usando o mesmo traço da argamassa existente na edificação e/ou material pétreo substituídos por outros de mesmas características físicas e químicas, a ser identificado através de testes e análisesa ser identificado através de testes e análises</t>
  </si>
  <si>
    <t>Recuperação de blocos de adobe erodidos e com sinais de infiltração e, se necessário, deverão se realizadas as recomposições dos locais degradados, mantendo o mesmo aspecto visual e as mesmas características físicas das paredes existentes, através da inserção de blocos de terra das mesmas dimensões dos existentes - Previsão 25%. OBS.: A alvenaria deve ser limpa de resíduos de argamassa de cimento e eventuais fungos e vegetais</t>
  </si>
  <si>
    <t>Execução de novas paredes em alvenaria de tijolos cerâmicos nos seguintes cômodos do subsolo: 20 / 21 / 22 / 23, de acordo com as indicações do projeto Arquitetônico e seu detalhamento. Será utilizada argamassa de cimento, cal e areia no traço 1:1:3 em volume para assentamento das fiadas</t>
  </si>
  <si>
    <t>Restauração dos pisos existentes em tabuado de madeira serão mantidos e restaurados, exceto nos locais indicados em projeto para retirada ou substituição, considerando a calafetação todo o assoalho com fibra de biriba e cera de carnaúba, antes de realizar o lixamento e acabamento, realizando o  tratamento de limpeza (lixamento) e acabamento das pranchas do tabuado, depois finalizar com encerando o piso com cera de carnaúba em 2 (duas) demãos. OBS.: Durante a realização das obras, os pisos em madeira serão protegidos com camada de gesso (mínimo 5cm) sobre lona plástica; ou outra solução proposta pela Contratada e aprovada pela Fiscalização.</t>
  </si>
  <si>
    <t>Execução de novo tabuado, utilizando madeiras de lei com dimensões das réguas e a forma de instalação seguindo as definições de projeto e calafetar todo o assoalho com fibra de biriba e cera de carnaúba, antes de realizar o lixamento e acabamento</t>
  </si>
  <si>
    <t>Restauração dos pisos existentes em pedra natural serão mantidos e restaurados, exceto nos locais indicados em projeto para retirada ou substituição</t>
  </si>
  <si>
    <t>Execução de piso INTERNO em porcelanato (60 x 60)cm, nos locais indicados em projeto (áreas molhadas)</t>
  </si>
  <si>
    <t>Restauração dos pisos em seixos rolados existentes na área EXTERNA, executando recomposição de partes faltantes e perdas, com mesmo tipo de seixo, compreendeno o rejuntamento com cimento e areia, de acordo com o existente, também nas partes faltantes. OBS.: Finalizar com lavagem com água e sabão neutro</t>
  </si>
  <si>
    <t>Restauração do piso em laje de pedra natural, no Hall de entrada do Museu, compreendendo o re-rejuntamento em argamassa de cal e areia, se fazendo a recomposição de partes quebradas. OBS.: Finalizar com lavagem com água e sabão neutro</t>
  </si>
  <si>
    <t>Reassentamento do piso em pedra natural da lateral do edifício, onde serão construídas novas rampas e escadas de evacuação, executando re-rejuntamento em argamassa de cal e areia, se fazendo a recomposição de partes quebradas. OBS.: Finalizar com lavagem com água e sabão neutro</t>
  </si>
  <si>
    <t>Remoção de piso em pedra natural, conforme indicado no projeto</t>
  </si>
  <si>
    <t>Remoção de piso em cimentado, conforme indicado no projeto</t>
  </si>
  <si>
    <t>Remoção de contrapiso em cimentado, conforme indicado no projeto</t>
  </si>
  <si>
    <t>Execução de pisos em pedra mineira nos passeios que circundam o anexo e as rampas posteriores a ele, assentados sobre contrapiso de concreto, em peças de (25 x 35)cm, assentados como espinha de peixe, segundo projeto arquitetônico, com aplicação sobre contrapiso em concreto</t>
  </si>
  <si>
    <t>Execução de pisos em pedra do anexo, com placas lajeadas de pedra mineira (corte irregular),mínimo 3cm de espessura, segundo projeto arquitetônico, com aplicação sobre contrapiso em concreto na rampa-escada de entrada, considerando o rejuntamento com cascalho de pedra, com inclinação de 3%, tamanhos em torno de (120 x 70)cm</t>
  </si>
  <si>
    <t>Execução de contrapiso de concreto para regularização do nível a ser instalado em cada ambiente, conforme áreas indicadas no projeto</t>
  </si>
  <si>
    <t>Execução de piso em Porcelanato Técnico (60 x 60)cm, tipo A, PI-4 (mínimo), seguindo as especificações contidas no projeto Arquitetônico, utilizando argamassa de assentamento de cimento e areia no traço 1:3 e o rejuntamento do piso será impermeável, antifúngico e deverá ser compatível com a cor do piso dos novos banheiros e áreas molhadas: 21-I.S.A. FEM./ 22-I.S.A. MASC/ 23-COPA do museu, e no anexo A6-COPA/ A7-LIMPEZA/ A11-I.S.A.MASC/ A12-I.S.A.FEM.  OBS.: A declividade do piso acabado seguirá o proposto no detalhamento arquitetônico, sendo, no mínimo, de 2% para os ralos, buzinotes ou outras saídas, quando existentes</t>
  </si>
  <si>
    <t>Remoção do piso existente nas zonas exteriores indicadas (terraço de cursos), inclusive o renivelamento do solo</t>
  </si>
  <si>
    <t>Execução de piso de cimento branco estrutural (50 x 50)cm da marca Piso Solarium linha Drenaggio ou equivalente, nas zonas exteriores indicadas (terraço de cursos), assentadas com argamassa tipo ACIII, tipo junta seca. OBS.: Considerar a declividade transversal do piso acabado de 1% para os ralos, buzinotes ou outras saídas; a declividade deve ser obtida na camada de base</t>
  </si>
  <si>
    <t>Instalação de grelhas metálicas em chapa perfurada de aço inoxidável, espessura 10mm, com furos quadrados de (2 x 2)cm para drenagem de água pluvial na faixa indicada em projeto que se localiza atrás do anexo administrativo, sendo instaladas sobre canaletas de concreto armado de 15x15cm, com inclinação na direção da saída de água proposta em projeto Hidráulico, assentadas em rebaixos nas laterais da canaletas, as quais receberão cantoneiras metálicas em "L" com dimensão (1 x 2)cm (H x L)</t>
  </si>
  <si>
    <t>Instalação de novas soleiras em  pedra natural, quartzito (pedra mineira), nas dimensões de cada uma das novas portas P41/ P42 /P43 terão soleira em nas dimensões que estas esquadrias apresentem em projeto</t>
  </si>
  <si>
    <t>Instalação de calha de concreto, pré moldado, tamanho (20 x 100)cm, nas laterais das rampas do jardim-horta, posterior ao anexo</t>
  </si>
  <si>
    <t>Instalação de novas réguas como tabeiras, mata-juntas, rodaforros e abas deverão seguir a forma, largura e espessura especificadas no projeto</t>
  </si>
  <si>
    <t>Restauração das escadas em madeira existentes. Considerando o despregamento, renivelamento, limpeza, descupinização, lixamento, imunização, calafetamento e aplicação de cera de carnaúba, em no mínimo três demãos</t>
  </si>
  <si>
    <t>Remoção cuidadosa das portas em madeira maciça que serão mantidas, para posterior restauro e reaproveitamento em outro local de acordo com especificação no projeto</t>
  </si>
  <si>
    <t>Instalação de ferragens nas novas portas em madeira maciça, como fechos, trincos, fechaduras, dobradiças e/ou puxadores e outros complementos necessários ao seu perfeito funcionamento, estejam ou não detalhados em projeto. OBS.: Acessórios mínimos para as novas portas: 3 (três) dobradiças reforçadas com anéis em latão laminado; fechadura de embutir; contra chapa; espelho; maçaneta</t>
  </si>
  <si>
    <t>Restauração das portas em madeira maciça existentes, considerando: correção das prumadas e esquadro das peças; reintegração das peças degradadas, com realização de limpeza, emassamento, proteção e imunização; retirada das camadas de tinta. OBS.: Para a reintegração de partes degradadas utilizar procedimentos de obturação, emenda e/ou próteses, sempre utilizando o mesmo tipo de madeira existente nas esquadrias originais</t>
  </si>
  <si>
    <t>Restauração das janelas em madeira maciça  existentes, considerando: correção das prumadas e esquadro das peças; Realizar a reintegração das peças degradadas, com realização de limpeza, emassamento, proteção e imunização; Lixar a camada superficial, deixando a superfície lisa, coesa e livre de impurezas. OBS.: Para a reintegração de partes degradadas utilizar procedimentos de obturação, emenda e/ou próteses, sempre utilizando o mesmo tipo de madeira existente nas esquadrias originais ou, se não for possível sua aquisição, será utilizado Cedro ou Cumarú</t>
  </si>
  <si>
    <t>Instalação de novas peças em substituição as removidas, como alisar, guarnições, ombreiras, peitoril ou todo o conjunto, somente quando este não oferecer condições de aproveitamento</t>
  </si>
  <si>
    <t>Instalação de novas peças em substituição as removidas, como alisar, guarnições, ombreiras, peitoril ou todo o conjunto, somente quando este não oferecer condições de aproveitamento (degradação maior que 50%)</t>
  </si>
  <si>
    <t>Execução de emboço em todas as superfícies que receberão acabamento em azulejo, cerâmica, porcelanato, espelhos e similares, até a altura em que estes materiais serão aplicados, com argamassa no traço 1:2:6 (cimento, cal e areia). OBS.: A argamassa deve ficar áspera e devidamente nivelada para recebimento de acabamentos e com espessura máxima do emboço será de 1,5cm</t>
  </si>
  <si>
    <t>07.03</t>
  </si>
  <si>
    <t>07.04</t>
  </si>
  <si>
    <t>Recuperação de rebocos existentes em estado de degradação e das reintegrações em cimento, considerando aplicação de novo reboco diretamente sobre a alvenaria com traço e composição compatíveis com o reboco original, a serem definidos após as análises laboratoriais. OBS.: A espessura e o tratamento dado às superfícies (textura) deverão seguir o padrão encontrado na edificação</t>
  </si>
  <si>
    <t>Execução do reboco nas novas paredes, aplicado diretamente sobre a alvenaria, no traço: cal e areia (1:4), no corpo principal e nas áreas antigas dos blocos laterais, de acordo com os seguintes procedimentos: O traço e a composição do reboco serão compatíveis com o reboco existente em cada edificação; A espessura e o tratamento dado às superfícies deverão seguir o padrão encontrado na edificação; O acabamento final deverá ser executado com desempenadeira revestida com feltro, camurça ou esponja; A espessura máxima será de 2cm</t>
  </si>
  <si>
    <t>Execução do reboco nas novas paredes, aplicado diretamente sobre a alvenaria, no traço: cimento e areia (1:6), no bloco dos fundos e nas novas paredes que serão construídas, de acordo com os seguintes procedimentos: O traço e a composição do reboco serão compatíveis com o reboco existente em cada edificação; A espessura e o tratamento dado às superfícies deverão seguir o padrão encontrado na edificação; O acabamento final deverá ser executado com desempenadeira revestida com feltro, camurça ou esponja; A espessura máxima será de 2cm</t>
  </si>
  <si>
    <t>Instalação de revestimentos em porcelanato (40 X 30)cm, acabamento esmaltado ou fosco e com espessura aproximada de 6mm, nas paredes indicadas em projeto, especialmente nos sanitários e copas. Assentando as placas cerâmicas em paredes internas e externas através de argamassa industrializada, preparada à base de cimento e adesivo, formando juntas de espessura constante de 4mm, considerando o rejuntamento com produto impermeável, hidrófugo e nas cores e dimensões das especificações de cada material e as indicações de projeto. OBS.:  A argamassa deve ser aplicada sobre a superfície, com desempenadeira de aço dentada, formando sulcos e cordões paralelos</t>
  </si>
  <si>
    <t>Instalação de novos espelhos com bordas inclinadas, para receber o acabamento em laminado fenólico melamínico na cor preto, instalados sobre chapa compensada para o espelho ser afixado com adesivo e parafusos cromados. OBS.: as inclinações seguirão as disposições da Norma NBR 9.050/2004 e serão feitas em argamassa</t>
  </si>
  <si>
    <t xml:space="preserve">Instalação de novos espelhos com bordas lapidadas nos sanitários, conforme detalhamento arquitetônico. OBS.: serão instalados diretamente sobre o emboço ou azulejos/cerâmicas, conforme seja o caso, utilizando chapas de madeira compensada à prova d’água (compensado naval) afixadas nas paredes com espessura de 10mm, através de buchas plásticas expansíveis e parafusos de aço, observando o procedimento das especificações técnicas do projeto </t>
  </si>
  <si>
    <t xml:space="preserve">Fornecimento e instalação de elevadores nos cômodos, com capacidade: 225 kg (3 passageiros), 20-Uso Publico_ subsolo, 05-Cômodo03_1ºpav., 15-Cômodo07_2ºpav., conforme o projeto mecânico. OBS.: Equipamento projetado e fabricado de acordo com a ABNT NBR 12.892:2009, observando as dimensões da cabina para uso unifamiliar e de acessibilidade conforme norma ABNT NBR 12.892:2009. </t>
  </si>
  <si>
    <t>DIVERSOS</t>
  </si>
  <si>
    <t>Fornecimento e instalação de corrimãos laterais devem ser instalados de acordo com projeto arquitetônico, com altura de 0,92 m. Devendo ser executado a ancoragem com argamassa de adesivo epóxi fluido, SIKADUR ou equivalente, no muro de pedra ou no piso, de acordo com zona a instalar. OBS.: De acordo com Item 6.7.1.6 da NBR 9050/2004</t>
  </si>
  <si>
    <t xml:space="preserve">Execução de tratamento com produto fungicida, bactericida, hidro-repelente e com proteção anti-UV, em no mínimo três demãos cruzadas com intervalo de no mínimo 24 horas com produto da marca STAIN Osmocolor ou equivalente, com trincha ou pincel e imunização de todas as peças de madeira existentes com imunizante a base de creosoto vegetal, CCAs e CCBs, podendo ser utilizados em todos os tipos de madeira, mesmo as que receberão acabamento em pintura, verniz ou similares. OBS.: Os imunizantes poderão ser aplicados por pulverização, pincelagem (trincha), imersão ou ainda por injeção, esta última quando para aplicações localizadas. As madeiras existentes e que não puderem ser deslocadas receberão tratamento in loco por pulverização ou pincelagem, obedecendo as especificações técnicas do projeto. ATENÇÃO: deverá ser realizada por empresa especializada devido uso de produto tóxico. </t>
  </si>
  <si>
    <t xml:space="preserve">Execução de tratamento com produto fungicida, bactericida, hidro-repelente e com proteção anti-UV, em no mínimo três demãos cruzadas com intervalo de no mínimo 24 horas com produto da marca STAIN Osmocolor ou equivalente e imunização das novas peças de madeira que não foram imunizadas antes de serem compradas, deverão passar por imunização no canteiro de obra com imunizante a base de creosoto vegetal, CCAs e CCBs, como sendo: as peças de madeira a ser imunizadas, destacam-se as estruturas de cobertura (tesouras, caibros e ripas), esquadrias (portas e janelas), forros, pisos, lambris, guarda-corpos e outros revestimentos em madeira. OBS.: As novas peças devem ser imunizadas preferencialmente por sistema de imersão, com uso de dois tanques longitudinais, obedecendo as especificações técnicas do projeto. ATENÇÃO: deverá ser realizada por empresa especializada devido uso de produto tóxico. </t>
  </si>
  <si>
    <t>Remoção laje existente no subsolo, inclusive afastamento</t>
  </si>
  <si>
    <t>Remoção manual de algumas espécies hoje existentes no canteiro junto ao muro no acesso lateral desde o Jardim caetense, no jatobá as ervas de passarinho de sua ramagem removidas, as mudas de gameleira (Ficus sp.) sobre os muros de pedra, gretas, calhas,  como também as árvores enquanto pequenas e as ervas daninhas, sem reaproveitamento</t>
  </si>
  <si>
    <t>Corte e remoção de pequena arvore “mangueira” existente no jardim Caetense no Pátio da edícula, sem reaproveitamento</t>
  </si>
  <si>
    <t>11.03</t>
  </si>
  <si>
    <t>Contratação de pesquisa Arqueológica para acompanhamento dos serviços de retirada de terra e rebaixamento de pisos, execução e/ou demolição de fundações, instalação de SPDA, instalações hidrosanitárias e drenagem pluvial deverão ser feitos sob a supervisão de um arqueólogo</t>
  </si>
  <si>
    <t>02.11</t>
  </si>
  <si>
    <t>03.02</t>
  </si>
  <si>
    <t>03.06</t>
  </si>
  <si>
    <t>Execução de novas estruturas em concreto armado como reforço, quando da instalação do elevador, na parede do subsolo e na ampliação do anexo administrativo. Conforme projeto específico</t>
  </si>
  <si>
    <t>Execução novas fundações em sapatas corridas no fosso do Elevador conforme projeto estrutural, inclusive escavação manual, corte /dobra e armação &lt; 12,5mm e concretagem (fck=20MPa). Conforme projeto específico</t>
  </si>
  <si>
    <t>Restauração da estrutura em madeira existente no corpo principal da edificação, utilizando reforços com próteses em madeira ou reforços em chapas metálicas nos nós, encaixes e ligações entre as peças, após revisão das peças estruturais como (esteios, cunhais, ombreiras, madres, baldrames, frechais, vergas e barrotes de piso)</t>
  </si>
  <si>
    <t>FUNDAÇÕES E ESTRUTURAS DE CONCRETO</t>
  </si>
  <si>
    <t>06.02</t>
  </si>
  <si>
    <t>06.09</t>
  </si>
  <si>
    <t>Locação de andaime metálico tubular tipo torre para uso interno (por 10 meses)</t>
  </si>
  <si>
    <t>Fornecimento de andaime metálico para fachada  (por 8 meses)</t>
  </si>
  <si>
    <t>08.01</t>
  </si>
  <si>
    <t>08.02</t>
  </si>
  <si>
    <t>08.03</t>
  </si>
  <si>
    <t xml:space="preserve">Preparo compreendendo lixamento e pintura com tinta betuminosa antioxidante e anticorrosivo, cor preta brilhante das cabeças das peças de madeira que fiquem ou que vierem a ficar embutidas em alvenarias ou em concreto, tais como linhas de tesouras, caibros e nos barrotes, como na face inferior dos pisos, em três demãos. OBS.: O produto deve ser aplicado puro, obedecidas às recomendações do fabricante </t>
  </si>
  <si>
    <t>Ampliação parcial da cobertura do anexo administrativo na parte posterior da cobertura que será complementada, com mudança do ponto do telhado, conforme indicado em projeto, considerando a execução de reforços transversais em Parajú, seção mínima (8x15)cm, além de execução de alongamentos para os caibros armados existentes, devidamente aparafusados aos existentes. OBS.: Realizar próteses com sambladuras adequadas nas peças com nível médio de degradação com revisão dos pontos de apoio e as extremidades das peças</t>
  </si>
  <si>
    <t>Execução de reforço das paredes em alvenaria de tijolos cerâmicos existentes que serão mantidas nos trechos indicados em projeto, se for verificada a existência de lesões (perdas, trincas, lacunas, fissuras e recalques). Através de reconstituições e/ou enchimentos, usando o mesmo traço da argamassa existente na edificação, a ser identificado através de testes e análises; e/ou através de substituíções por outros de mesmas características físicas e químicas, considerando embrechamentos e socalques de modo a promover a recuperação e/ou consolidação da função estrutural</t>
  </si>
  <si>
    <t>Preparo compreendendo lixamento e pintura com PVA látex ou tinta a base de água na cor branco no forro em taquara de madeira. Conforme indicação no projeto arquitetônico</t>
  </si>
  <si>
    <t>Preparo compreendendo lixamento, emassamento e pintura com tinta ibratin arcádia 003AOA branco nos novos forros em laje de concreto na ampliação do anexo administrativo</t>
  </si>
  <si>
    <t>Execução de novos forros em laje de concreto na ampliação do anexo administrativo especificadas no projeto</t>
  </si>
  <si>
    <t>Construção de rampa e escada para acesso ao anexo próximo ao “Jardim Caetense”. Conforme espeficações técnicas do projeto arquitetônico</t>
  </si>
  <si>
    <t>Confecção de cilindros em aço SAC onde serão plantadas algumas destas espécies comestíveis. Conforme espeficações técnicas do projeto arquitetônico</t>
  </si>
  <si>
    <t>12.10</t>
  </si>
  <si>
    <t>Preparo compreendendo lixamento, corrigir as imperfeições com massa à base de óleo e pintura com tinta esmalte sintético fosco, em três demãos, nos outros elementos em madeira, nas cores definidas em projeto</t>
  </si>
  <si>
    <t>12.11</t>
  </si>
  <si>
    <t>Preparo compreendendo lixamento, aplicação de zarcão em 2 demãos e pintura com tinta esmalte sintético fosco em três demãos, nos elementos metálicos, nas cores definidas em projeto</t>
  </si>
  <si>
    <t>Preparo compreendendo lixamento, aplicação de massa corrida para regularização da superfície das alvenarias internas e externas e pintura com tinta sílico-mineral, marca IBRATIM ou similar aplicadas diretamente sobre o reboco, em três demãos, nas cores indicadas em projeto</t>
  </si>
  <si>
    <t>Preparo compreendendo lixamento, aplicação de fundo nivelador e pintura com tinta esmalte sintético fosco (cores variadas) no forro em madeira, em 3 demãos. Conforme indicação no projeto arquitetônico</t>
  </si>
  <si>
    <t>MUSEU REGIONAL DE CAETÉ</t>
  </si>
  <si>
    <t>QUANT.</t>
  </si>
  <si>
    <t>R$ CUSTO</t>
  </si>
  <si>
    <t>REFERÊNCIA PREÇO</t>
  </si>
  <si>
    <t>Elaboração de projeto estrutural, inclusive detalhamentos</t>
  </si>
  <si>
    <t>PROJETO ESTRUTURAL ACIMA DE 400m2</t>
  </si>
  <si>
    <t>PREÇO UNIT</t>
  </si>
  <si>
    <t>INDICE</t>
  </si>
  <si>
    <t>PREÇO TOTAL</t>
  </si>
  <si>
    <t>075126</t>
  </si>
  <si>
    <t>UN.</t>
  </si>
  <si>
    <t>COMPOSIÇÃO ANEXA</t>
  </si>
  <si>
    <t>H</t>
  </si>
  <si>
    <t>ARQUITETO PLENO</t>
  </si>
  <si>
    <t>048751</t>
  </si>
  <si>
    <t>048756</t>
  </si>
  <si>
    <t>099410</t>
  </si>
  <si>
    <t>LEIS SOCIAIS (90.64%)</t>
  </si>
  <si>
    <t>MÊS</t>
  </si>
  <si>
    <t>TOTAL</t>
  </si>
  <si>
    <t>ARQUITETO SÊNIOR</t>
  </si>
  <si>
    <t>014036</t>
  </si>
  <si>
    <t>TRANSPORTE-VEICULO LEVE-REEMBOLSO COMBUSTIVEL-GASOLINA</t>
  </si>
  <si>
    <t>l</t>
  </si>
  <si>
    <t>005444</t>
  </si>
  <si>
    <t>008824</t>
  </si>
  <si>
    <t>099259</t>
  </si>
  <si>
    <t>099901</t>
  </si>
  <si>
    <t>OPERACAO EM CPD DE SOFTWARE CAD (COMPUTER AIDED DESIGN)</t>
  </si>
  <si>
    <t>COPIA DE PROJETOS EM ELECTRONIC PLOTTER</t>
  </si>
  <si>
    <t>DESENHISTA ARQUITETURA EM AUTO CAD</t>
  </si>
  <si>
    <t>005037</t>
  </si>
  <si>
    <t>099080</t>
  </si>
  <si>
    <t>099900</t>
  </si>
  <si>
    <t>ALUGUEL HORA TORRE PARA SONDAGEM PERCUSSAO/TRIPE 6,0m</t>
  </si>
  <si>
    <t>CAVOUQUEIRO</t>
  </si>
  <si>
    <t>SERVENTE</t>
  </si>
  <si>
    <t>M</t>
  </si>
  <si>
    <t>013805</t>
  </si>
  <si>
    <t>099237</t>
  </si>
  <si>
    <t>099238</t>
  </si>
  <si>
    <t>ENSAIO AGREGADOS COMPOSICAO GRANULOMETRICA NBR 7217</t>
  </si>
  <si>
    <t>ENGENHEIRO CIVIL PLENO</t>
  </si>
  <si>
    <t>ENCARREGADO SERVICO DE OBRAS</t>
  </si>
  <si>
    <t>ARQUEÓLOGO</t>
  </si>
  <si>
    <t>AJUDANTE ESPECIALIZADO</t>
  </si>
  <si>
    <t>ENCARREGADO DE SERVIÇOS DE OBRA</t>
  </si>
  <si>
    <t>CJ.</t>
  </si>
  <si>
    <t>UN</t>
  </si>
  <si>
    <t>TRANSPORTE DOS OPERARIOS</t>
  </si>
  <si>
    <t>Deslocamento intermunicipal - Transporte de todos os funcionários (até 50km/dia)</t>
  </si>
  <si>
    <t>Execução de tapume com chapa de compensado E=6mm, inclusive abertura de portões de acesso provisório, deve ser construído e fixado de forma resistente, e ter altura mínima de 2,20m em relação ao nível do terreno, ressalvadas as determinações municipais específicas</t>
  </si>
  <si>
    <t>000050</t>
  </si>
  <si>
    <t>000100</t>
  </si>
  <si>
    <t>002274</t>
  </si>
  <si>
    <t>002279</t>
  </si>
  <si>
    <t>003379</t>
  </si>
  <si>
    <t>003389</t>
  </si>
  <si>
    <t>003949</t>
  </si>
  <si>
    <t>004300</t>
  </si>
  <si>
    <t>004481</t>
  </si>
  <si>
    <t>005209</t>
  </si>
  <si>
    <t>005551</t>
  </si>
  <si>
    <t>005800</t>
  </si>
  <si>
    <t>006929</t>
  </si>
  <si>
    <t>008050</t>
  </si>
  <si>
    <t>013065</t>
  </si>
  <si>
    <t>013070</t>
  </si>
  <si>
    <t>087176</t>
  </si>
  <si>
    <t>099050</t>
  </si>
  <si>
    <t>099200</t>
  </si>
  <si>
    <t>099449</t>
  </si>
  <si>
    <t>CIMENTO PORTLAND CP III 32RS NBR 11578 (quilo)</t>
  </si>
  <si>
    <t>AREIA GROSSA LAVADA</t>
  </si>
  <si>
    <t>REGISTRO GAVETA BRONZE BRUTO 1/2""</t>
  </si>
  <si>
    <t>REGISTRO GAVETA BRONZE BRUTO DECA 1502 2""</t>
  </si>
  <si>
    <t>TUBO PVC PARA CAIXA DE DESCARGA EXTERNA</t>
  </si>
  <si>
    <t>ADESIVO PARA PVC bisnaga de 75 gramas</t>
  </si>
  <si>
    <t>CURVA 90 PVC CURTA ESGOTO SERIE NORMAL 100mm</t>
  </si>
  <si>
    <t>BOLSA DE LIGACAO PVC 1.1/2""x 40mm VASO SANITARIO</t>
  </si>
  <si>
    <t>ANEL BORRACHA PARA PVC SERIE R 100mm</t>
  </si>
  <si>
    <t>JOELHO 90 PVC ROSCAVEL 2""</t>
  </si>
  <si>
    <t>CAIXA DE DESCARGA PVC SOBREPOR BRANCA COM ENGATE</t>
  </si>
  <si>
    <t>CHUVEIRO/DUCHA ELETRICO MULTITEMPERATURAS-LORENZETTI</t>
  </si>
  <si>
    <t>CAIXA D'AGUA EM POLIETILENO ATOXICO 500 LITROS</t>
  </si>
  <si>
    <t>VASO SANITARIO CONVENCIONAL BRANCO SABARA 3500 - ICASA</t>
  </si>
  <si>
    <t>TUBO PVC AGUA ROSCA 1/2"" (VARA 6,0m)</t>
  </si>
  <si>
    <t>TUBO PVC AGUA ROSCA 2"" (VARA 6,0m)</t>
  </si>
  <si>
    <t>TUBO PVC ESGOTO NORMAL 100mm (VARA 6,0m)</t>
  </si>
  <si>
    <t>PEDREIRO</t>
  </si>
  <si>
    <t>BOMBEIRO OU ENCANADOR</t>
  </si>
  <si>
    <t>AJUDANTE DE CARPINTEIRO</t>
  </si>
  <si>
    <t>kg</t>
  </si>
  <si>
    <t>m3</t>
  </si>
  <si>
    <t>un</t>
  </si>
  <si>
    <t>vara</t>
  </si>
  <si>
    <t>072592</t>
  </si>
  <si>
    <t>LONA PARA PROTECAO EM PLASTICO PRETO TIPO FERREIRO</t>
  </si>
  <si>
    <t>005984</t>
  </si>
  <si>
    <t>COMPENSADO COMUM TAPUME MADEIRIT 6mm 1,10x2,20m(2,42m2)</t>
  </si>
  <si>
    <t>Carga de material de qualquer natureza sobre caminhão - manual com transporte de 1km &lt; DMT &lt;= 10km (dentro de perímetro urbano) para remoção de mobiliário e objetos diversos</t>
  </si>
  <si>
    <t>099131</t>
  </si>
  <si>
    <t>ENCARREGADO DE LIMPEZA</t>
  </si>
  <si>
    <t>PRODUTO QUIMICO D.D.T.</t>
  </si>
  <si>
    <t>7250</t>
  </si>
  <si>
    <t>000582</t>
  </si>
  <si>
    <t>001272</t>
  </si>
  <si>
    <t>099350</t>
  </si>
  <si>
    <t>ESCORA METALICA TUBULAR (LOCACAO/MES)</t>
  </si>
  <si>
    <t>VIGA MADEIRA DE LEI 7,5x12cm (3""x4,5""-0,009m3)</t>
  </si>
  <si>
    <t>CARPINTEIRO DE FORMAS</t>
  </si>
  <si>
    <t xml:space="preserve">Execução de escoramento tubular convencional tipo B (H= 3,21 a 4,50)m com acessórios, exclusive transporte e montagem (aluguel mensal) para estrutura instável de acordo com as indicações do engenheiro estrutural (RT de execução) e da fiscalização, conforme necessidade no decorrer da obra  (por 5 meses) </t>
  </si>
  <si>
    <t>Carga de material de qualquer natureza sobre caminhão - manual com transporte de 1km &lt; DMT &lt;= 10km (dentro de perímetro urbano) para remoção de entulho</t>
  </si>
  <si>
    <t>Execução de novas fundações em sapatas corridas no fosso do Elevador conforme projeto estrutural, inclusive escavação manual, corte /dobra e armação &lt; 12,5mm e concretagem (fck=20MPa). Conforme projeto específico</t>
  </si>
  <si>
    <t>000001</t>
  </si>
  <si>
    <t>CIMENTO ALTO FORNO CP III 32 NBR 5735 (quilograma)</t>
  </si>
  <si>
    <t>000002</t>
  </si>
  <si>
    <t>AREIA GROSSA FORNECIDA EM SACOS (0,013m3=80 Sacos/m3)</t>
  </si>
  <si>
    <t>000007</t>
  </si>
  <si>
    <t>PEDRA BRITADA # 1 EM SACOS (0,013m3=80 sacos/m3)</t>
  </si>
  <si>
    <t>000071</t>
  </si>
  <si>
    <t>PEDRA BRITADA # 2 EM SACOS (0,013m3=80 sacos/m3)</t>
  </si>
  <si>
    <t>000343</t>
  </si>
  <si>
    <t>ACO CA 60 MEDIO (4,2mm a 9,5mm)</t>
  </si>
  <si>
    <t>000350</t>
  </si>
  <si>
    <t>ACO CA 50 GROSSO (12,5mm a 25,0mm) (1/2"" a 1"")</t>
  </si>
  <si>
    <t>000380</t>
  </si>
  <si>
    <t>ACO CA 50 FINO (5,0mm a 10,0mm) (3/16"" a 3/8"")</t>
  </si>
  <si>
    <t>000400</t>
  </si>
  <si>
    <t>ARAME RECOZIDO ISGW #16 (0,032kg/m) (55 AMARRAS/pm3)</t>
  </si>
  <si>
    <t>001250</t>
  </si>
  <si>
    <t>TABUA 1""x12"" 3a/PINUS/TAIPA/ANGELIN</t>
  </si>
  <si>
    <t>001350</t>
  </si>
  <si>
    <t>PONTALETE 7,5x7,5cm (3x3"") PERNA/BARROTE/ESTRONCA</t>
  </si>
  <si>
    <t>001450</t>
  </si>
  <si>
    <t>PREGO FERRO GALVANIZADO 16x24 (285 un/kg)</t>
  </si>
  <si>
    <t>099300</t>
  </si>
  <si>
    <t>ARMADOR ou FERREIRO</t>
  </si>
  <si>
    <t>099322</t>
  </si>
  <si>
    <t>CONCRETISTA</t>
  </si>
  <si>
    <t>099323</t>
  </si>
  <si>
    <t>AJUDANTE DE CONCRETISTA</t>
  </si>
  <si>
    <t>099807</t>
  </si>
  <si>
    <t>AJUDANTE DE ARMADOR</t>
  </si>
  <si>
    <t>008748</t>
  </si>
  <si>
    <t>CONCRETO USINADO 15,0 MPa(BRITA 1+2)(6+-1) CONVENCIONAL</t>
  </si>
  <si>
    <t>030230</t>
  </si>
  <si>
    <t>BETONEIRA REVERSIVEL DIESEL 780 LITROS 7,03m3/h</t>
  </si>
  <si>
    <t>099836</t>
  </si>
  <si>
    <t>OPERADOR DE BETONEIRA COM CARREGADOR</t>
  </si>
  <si>
    <t>sc</t>
  </si>
  <si>
    <t>000450</t>
  </si>
  <si>
    <t>PEDRA DE MAO</t>
  </si>
  <si>
    <t>MADEIRA DE LEI SERRADA EM BRUTO</t>
  </si>
  <si>
    <t>CHAPA GALVANIZADA #26 600mm x 0,46mm (4,00kg/m2)</t>
  </si>
  <si>
    <t>PARAFUSO PARA MADEIRA NR 3/8"x3,5cm</t>
  </si>
  <si>
    <t>3776</t>
  </si>
  <si>
    <t>72101</t>
  </si>
  <si>
    <t>REVISAO GERAL DE TELHADOS DE TELHAS CERAMICAS</t>
  </si>
  <si>
    <t>CIMALHA DE MADEIRA - PINHO - 2,5x2,5cm</t>
  </si>
  <si>
    <t>PREGO FERRO GALVANIZADO 12x12 (1.473un/kg)</t>
  </si>
  <si>
    <t>MADEIRA DE LEI-GUAITARA 7,5x16cm (3"x6")</t>
  </si>
  <si>
    <t>5042</t>
  </si>
  <si>
    <t>002606</t>
  </si>
  <si>
    <t>006275</t>
  </si>
  <si>
    <t>LIXA FERRO K246 GRAO 120</t>
  </si>
  <si>
    <t xml:space="preserve">ESCOVA DE ACO </t>
  </si>
  <si>
    <t>ARAME GALVANIZADO #12 AWG</t>
  </si>
  <si>
    <t>620</t>
  </si>
  <si>
    <t>TELHA CERAMICA TIPO COLONIAL (CAPA E BICA)</t>
  </si>
  <si>
    <t>005143</t>
  </si>
  <si>
    <t>005144</t>
  </si>
  <si>
    <t>005147</t>
  </si>
  <si>
    <t>GRAMPO ""U"" ACO CA-50 5,0mm x 0,30m PARA FIXACAO TELA</t>
  </si>
  <si>
    <t>TELAFIX DA BRICOLAR (ROLO 3,0m)_</t>
  </si>
  <si>
    <t>RESINA EPOXI PASTOSA SIKADUR 50</t>
  </si>
  <si>
    <t>001400</t>
  </si>
  <si>
    <t>014447</t>
  </si>
  <si>
    <t>099245</t>
  </si>
  <si>
    <t>099360</t>
  </si>
  <si>
    <t>GRANZEPE DE MADEIRA DE LEI</t>
  </si>
  <si>
    <t>ASSOALHO TABUA CORRIDA YPE LAMINAS 20 X 2cm</t>
  </si>
  <si>
    <t>CALAFATE EM PISOS E ASSOALHOS DE MADEIRA</t>
  </si>
  <si>
    <t>CARPINTEIRO DE ESQUADRIA</t>
  </si>
  <si>
    <t>LIXA PARA MADEIRA S422 NORTON 100</t>
  </si>
  <si>
    <t>3457</t>
  </si>
  <si>
    <t>CERA EM PASTA PARA MADEIRA</t>
  </si>
  <si>
    <t>8977</t>
  </si>
  <si>
    <t>Restauração dos pisos existentes em pedra natural serão mantidos, exceto nos locais indicados em projeto para retirada ou substituição</t>
  </si>
  <si>
    <t>099600</t>
  </si>
  <si>
    <t>CALCETEIRO</t>
  </si>
  <si>
    <t>PEDRA PARA PISO</t>
  </si>
  <si>
    <t>005431</t>
  </si>
  <si>
    <t>ARGAMASSA ALTA RESISTENCIA KORODUR WH</t>
  </si>
  <si>
    <t>005437</t>
  </si>
  <si>
    <t>JUNTA PLASTICA DILATACAO 50 x 4,0cm</t>
  </si>
  <si>
    <t>170043</t>
  </si>
  <si>
    <t>RESINA ACRILICA HIDRONORTH- (LT.18L)</t>
  </si>
  <si>
    <t>lt</t>
  </si>
  <si>
    <t>007038</t>
  </si>
  <si>
    <t>042518</t>
  </si>
  <si>
    <t>099100</t>
  </si>
  <si>
    <t>099780</t>
  </si>
  <si>
    <t>ARGAMASSA PRONTA COLANTE PARA PORCELANATO 4,5kg/m2</t>
  </si>
  <si>
    <t>SUPER REJUNTAMENTO FLEXIVEL QUARTZOLIT (0,52kg/m2)</t>
  </si>
  <si>
    <t>LADRILHEIRO</t>
  </si>
  <si>
    <t>AJUDANTE DE LADRILHEIRO</t>
  </si>
  <si>
    <t xml:space="preserve">PORCELANATO 60x60cm </t>
  </si>
  <si>
    <t>062727</t>
  </si>
  <si>
    <t>PEDRA SEIXO VERMELHO ROLADO TAMANHO IRREGULAR</t>
  </si>
  <si>
    <t>001100</t>
  </si>
  <si>
    <t>062732</t>
  </si>
  <si>
    <t>CIMENTO DIRECIONAL BRANCO (SACO 1 QUILOGRAMA)</t>
  </si>
  <si>
    <t>PEDRA TIPO LAJEADO NATURAL</t>
  </si>
  <si>
    <t>006523</t>
  </si>
  <si>
    <t>ARGAMASSA PRONTA FERMA QUARTZOLIT PARA PEDRA</t>
  </si>
  <si>
    <t>ADITIVO HIDROFUGO STOP 1</t>
  </si>
  <si>
    <t>001152</t>
  </si>
  <si>
    <t>GRANITINA</t>
  </si>
  <si>
    <t>Execução de reassentamento do meio-fio existente que será mantido, renivelado e aprumado, conforme seja o caso. OBS.: As peças serão reassentadas sobre lastro de concreto magro traço 1:3:3, com espessura de 5cm. A junção entre as peças será com argamassa de cimento e areia no traço 1:3. O rejuntamento das peças será feito com argamassa de cimento, cal e areia com traço de 1:3:3</t>
  </si>
  <si>
    <t>170012</t>
  </si>
  <si>
    <t xml:space="preserve">ARGAMASSA PRONTA FERMA QUARTZOLIT </t>
  </si>
  <si>
    <t>ARGAMASSA PRONTA COLANTE PARA PORCELANATO</t>
  </si>
  <si>
    <t>SUPER REJUNTAMENTO FLEXIVEL QUARTZOLIT</t>
  </si>
  <si>
    <t>ARGAMASSA PRONTA/PORCELANATO GRANDE TAMANHO</t>
  </si>
  <si>
    <t>087021</t>
  </si>
  <si>
    <t>ARGAMASSA PREFABRICADA PARA REJUNTE</t>
  </si>
  <si>
    <t>LASTRO PARA PISOS CONCRETO MAGRO</t>
  </si>
  <si>
    <t>Restauração das soleiras das portas que serão mantidas, de acordo com as especificidades dos seus materiais, já anteriormente explicado em pisos de madeira</t>
  </si>
  <si>
    <t>Restauração das soleiras das portas que serão mantidas, de acordo com as especificidades dos seus materiais, já anteriormente explicado em pisos de pedra natural</t>
  </si>
  <si>
    <t>028912</t>
  </si>
  <si>
    <t>SOLEIRA MADEIRA EM YPE</t>
  </si>
  <si>
    <t>010411</t>
  </si>
  <si>
    <t>099398</t>
  </si>
  <si>
    <t>099664</t>
  </si>
  <si>
    <t>MARMORISTA</t>
  </si>
  <si>
    <t>AJUDANTE DE MARMORISTA</t>
  </si>
  <si>
    <t>CIMENTO PORTLAND CP III 32RS NBR 11578</t>
  </si>
  <si>
    <t>PEDRA NATURAL - SOLEIRA</t>
  </si>
  <si>
    <t>Instalação de novas soleiras em mármore branco, espessuras 25mm, nas dimensões de cada uma das esquadrias a executar P-38 (Copa anexo); P-40 (Copa anexo); P-39 (Banheiros anexo) e P-40 (Banheiros subsolo)</t>
  </si>
  <si>
    <t>010369</t>
  </si>
  <si>
    <t>SOLEIRA PEDRA NATURAL</t>
  </si>
  <si>
    <t>001805</t>
  </si>
  <si>
    <t>001810</t>
  </si>
  <si>
    <t>048135</t>
  </si>
  <si>
    <t>SARRAFO DE MADEIRA PINUS/TAIPA/ANGELIN 10 x 2,5cm</t>
  </si>
  <si>
    <t>SARRAFO DE MADEIRA PINUS 5 x 2,5cm</t>
  </si>
  <si>
    <t>VIGA MADEIRA DE LEI 7,5x12cm</t>
  </si>
  <si>
    <t>PREGO FERRO GALVANIZADO 12x12</t>
  </si>
  <si>
    <t>FORRINHO DE PINUS - TIPO TAQUARA</t>
  </si>
  <si>
    <t>048136</t>
  </si>
  <si>
    <t>FORRO MADEIRA DE LEI YPE 10cm</t>
  </si>
  <si>
    <t>Restauração dos forros de madeira existentes, substituindo as peças inaproveitáveis (apodrecidas, quebradas, fissuradas ou deformadas) por outras de mesma espécie, dimensões e características físico-químicas. Considerando a substituição de barrotes de sustentação dos forros, caso necessário, utilizando peças imunizadas, de dimensões iguais às existentes e feitas de peroba rosa, maçaranduba ou parajú</t>
  </si>
  <si>
    <t>Restauração dos forros em esteira de taquara existentes, sendo substituídas apenas as peças de suporte (tábuas, barrotes e rodaforros) e superfícies que se apresentarem comprometidas. As novas peças deverão seguir a forma, largura e espessura existentes nos forros. Considerando a substituição de partes degradadas por outras com as mesmas características físicas e métricas. Considerando a substituição de barrotes de sustentação dos forros, caso necessário, utilizando peças imunizadas, de dimensões iguais às existentes e feitas de peroba rosa, maçaranduba ou parajú</t>
  </si>
  <si>
    <t>001292</t>
  </si>
  <si>
    <t>014203</t>
  </si>
  <si>
    <t>SARRAFO MADEIRA PINUS 20 x 2,5cm</t>
  </si>
  <si>
    <t>BUCHA DE NYLON PARA FIXACAO TIPO S8 C/PARAFUSO</t>
  </si>
  <si>
    <t>Execução de piso em tijoleiras cerâmicas (40 x 40)cm em substituição os piso de cimentado queimado, tabuado e cerâmico, quando definido no projeto, no Quarto técnico e no Subsolo, nos cômodos 20 e23 e no Anexo Administrativo, serão assentadas com argamassa de cimento, cal e areia no traço 1:3:3 e aplicada, sobre o piso já assentado, acabamento em resina acrílica fosca</t>
  </si>
  <si>
    <t>Instalação de novas portas em madeira maciça, tipo macho-fêmea, com requadro em sarrafos de madeira para as  P39 /P40 /P41, inclusive revestimento em 2 (duas) folhas de compensado, uma em cada face, com, no mínimo, 5mm de espessura cada. Considerando, conforme seja o caso, a instalação de bandeiras, caixilhos de vidro, batentes (uso de taco de madeira ou grapa metálica para sua fixação) e alisares</t>
  </si>
  <si>
    <t>Instalação de ferragens nas novas janelas (fechos, trincos, fechaduras, dobradiças e/ou puxadores) e outros complementos necessários ao seu perfeito funcionamento, estejam ou não detalhados em projeto. OBS.: Acessórios mínimos para as novas janelas: 2 (duas) dobradiças reforçadas com anéis em latão laminado; trincos , ferrolhos, trancas em latão</t>
  </si>
  <si>
    <t>cj,</t>
  </si>
  <si>
    <t>PISO DE TIJOLEIRA CERÂMICA</t>
  </si>
  <si>
    <t>MASSA DE CALAFETAR</t>
  </si>
  <si>
    <t>7819</t>
  </si>
  <si>
    <t>2616</t>
  </si>
  <si>
    <t xml:space="preserve">PRODUTO QUIMICO IMUNIZANTE MADEIRA </t>
  </si>
  <si>
    <t>Recuperação das ferragens originais em ferro forjado, como: dobradiças, palmatórias, trincos, ferrolhos, trancas, entre outros, e as que forem substituídas deverão seguir os mesmos padrões das originais</t>
  </si>
  <si>
    <t>FERRAMENTAS-TORNO FERRO FORJADO PARA BANCADA No.4</t>
  </si>
  <si>
    <t>25</t>
  </si>
  <si>
    <t>LIXA FERRO K246 NORTON 150</t>
  </si>
  <si>
    <t>ZARCAO ACABAMENTO FERROLACK CINZA YPIRANGA</t>
  </si>
  <si>
    <t xml:space="preserve">CHAPA GALVANIZADA #26 600mm x 0,46mm </t>
  </si>
  <si>
    <t>AJUDANTE DE SERRALHEIRO</t>
  </si>
  <si>
    <t>AJUDANTE DE SOLDADOR ADICIONAL 20% INSALUBRIDADE</t>
  </si>
  <si>
    <t>99614</t>
  </si>
  <si>
    <t>AJUDANTE DE PINTOR</t>
  </si>
  <si>
    <t>99804</t>
  </si>
  <si>
    <t>SERRALHEIRO</t>
  </si>
  <si>
    <t>TINTA ESMALTE FOSCO - CORAL</t>
  </si>
  <si>
    <t>CAIXILHO MADEIRA PARA VIDRO</t>
  </si>
  <si>
    <t>VIDRO LISO CRISTAL 6mm</t>
  </si>
  <si>
    <t>AJUDANTE DE VIDRACEIRO</t>
  </si>
  <si>
    <t>VIDRACEIRO</t>
  </si>
  <si>
    <t>MASSA DE VIDRACEIRO COM IGAS</t>
  </si>
  <si>
    <t>Instalação de ferragens em ferro forjado na nova porta em madeira maciça P02, como fechos, trincos, fechaduras, dobradiças e/ou puxadores e outros complementos necessários ao seu perfeito funcionamento, estejam ou não detalhados em projeto, deverão seguir os mesmos padrões das originais</t>
  </si>
  <si>
    <t>DOBRADICAS REFORCADAS COM ANEIS EM LATAO 4x3</t>
  </si>
  <si>
    <t>5515</t>
  </si>
  <si>
    <t>FECHADURA DE EMBUTIR - MACANETAS/ROSETA/CONTRA CHAPA/ESPELHO</t>
  </si>
  <si>
    <t>Confecção de ferragens em ferro forjado nas janelas restauradas em madeira maciça, como: dobradiças, trincos, ferrolhos, trancas, e as que forem substituídas deverão seguir os mesmos padrões das originais. Considerando a remoção da camada de tinta das ferragens e a execução da pintura com tinta esmalte sintético fosco na mesma cor existente</t>
  </si>
  <si>
    <t>Recuperação das ferragens originais em ferro forjado, como: dobradiças, trincos, ferrolhos, trancas, e as que forem substituídas deverão seguir os mesmos padrões das originais. Considerando a remoção da camada de tinta das ferragens e a execução da pintura com tinta esmalte sintético fosco na mesma cor existente</t>
  </si>
  <si>
    <t>TRINCO METAL CROMADO PARA PORTA 2 FOLHAS LA FONTE</t>
  </si>
  <si>
    <t>6782</t>
  </si>
  <si>
    <t>Instalação de ferragens nas novas janelas (fechos, trincos, fechaduras, dobradiças e/ou puxadores) e outros complementos necessários ao seu perfeito funcionamento, estejam ou não detalhados em projeto. OBS.: Acessórios mínimos para as novas janelas: 2 (duas) dobradiças reforçadas com anéis em latão laminado; trincos, ferrolhos, trancas em latão</t>
  </si>
  <si>
    <t>FERROLHO ACO 3" COM TRANCA EM LATAO</t>
  </si>
  <si>
    <t>Fornecimento e instalação de guarda-corpo em tubo metálico, seção circular 13”1/8 e 4 cabos de aço 3/8” e montantes de barras chata 3x1cm em aço inox com corrimão simples em tubo de aço inox, ø 1 ½”. Devendo ser executado com as ancoragens e os pontaletes em aço inox ABNT 304; Os fixadores (parafusos, porcas, arruelas, etc) devem ser de aço inoxidável ABNT 304. A ancoragem deve ser executada com argamassa de adesivo epóxi fluido, SIKADUR ou equivalente, rigidamente fixados à base de pedra da escada posterior</t>
  </si>
  <si>
    <t>087327</t>
  </si>
  <si>
    <t>099230</t>
  </si>
  <si>
    <t>099662</t>
  </si>
  <si>
    <t>ARGAMASSA DE ADESIVO EPOXI, SIKADUR OU EQUIVALENTE</t>
  </si>
  <si>
    <t>PARAFUSO/PORCA/ARRUELA</t>
  </si>
  <si>
    <t>cj.</t>
  </si>
  <si>
    <t>MONTANTES DE BARRAS CHATA 3x1cm EM ACO INOX</t>
  </si>
  <si>
    <t xml:space="preserve">GUARDA-CORPO CIRCULAR 13”1/8 </t>
  </si>
  <si>
    <t>CABOS DE ACO 3/8” (X 4)</t>
  </si>
  <si>
    <t>111898</t>
  </si>
  <si>
    <t>CORRIMAO SIMPLES EM TUBO DE ACO INOX ø 1 ½”</t>
  </si>
  <si>
    <t>CHAPA DE ACO SAC</t>
  </si>
  <si>
    <t xml:space="preserve">Execução de tratamento com produto fungicida, bactericida, hidro-repelente e com proteção anti-UV, em no mínimo três demãos cruzadas com intervalo de no mínimo 24 horas com produto da marca STAIN Osmocolor ou equivalente, com trincha ou pincel e imunização de todas as peças de madeira existentes com imunizante a base de creosoto vegetal, CCAs e CCBs, podendo ser utilizados em todos os tipos de madeira, mesmo as que receberão acabamento em pintura, verniz ou similares. OBS.: Os imunizantes poderão ser aplicados por pulverização, pincelagem (trincha), imersão ou ainda por injeção, esta última quando para aplicações localizadas, obedecendo as especificações técnicas do projeto. ATENÇÃO: deverá ser realizada por empresa especializada devido uso de produto tóxico. </t>
  </si>
  <si>
    <t>PINTOR</t>
  </si>
  <si>
    <t>001584</t>
  </si>
  <si>
    <t>002605</t>
  </si>
  <si>
    <t>099550</t>
  </si>
  <si>
    <t>099804</t>
  </si>
  <si>
    <t>LUVA DE NEOPRENE CONTRA AGENTES QUIMICOS 31cm</t>
  </si>
  <si>
    <t>MASCARA PARA PINTURA PFFI</t>
  </si>
  <si>
    <t>SOLVENTE ISOPARAFINA PARA IMUNIZANTE DRAGNET384-CE</t>
  </si>
  <si>
    <t>IMUNIZANTE DE MADEIRA DRAGNET 384-CE</t>
  </si>
  <si>
    <t>007226</t>
  </si>
  <si>
    <t>007300</t>
  </si>
  <si>
    <t>078746</t>
  </si>
  <si>
    <t>098745</t>
  </si>
  <si>
    <t>um.</t>
  </si>
  <si>
    <t>par</t>
  </si>
  <si>
    <t>SOLUCAO HIDROFUGANTE / FUNGICIDA</t>
  </si>
  <si>
    <t>LIXA  A257 GRAO 60</t>
  </si>
  <si>
    <t>LIXA A257 GRAO 60</t>
  </si>
  <si>
    <t>TINTA BETUMINOSA NEUTROL PARA ALVENARIA/CONCRETO</t>
  </si>
  <si>
    <t>AJUDANTE DE BOMBEIRO OU ENCANADOR</t>
  </si>
  <si>
    <t>078849</t>
  </si>
  <si>
    <t>099034</t>
  </si>
  <si>
    <t>GRELHA METALICA EM CHAPA PERFURADA, E= 10mm, PARA CANALETA DE L=15cm</t>
  </si>
  <si>
    <t>SERVENTE (4x)</t>
  </si>
  <si>
    <t>R$ TOTAL</t>
  </si>
  <si>
    <t>ELÉTRICAS E LUMINOTÉCNICO</t>
  </si>
  <si>
    <t>Execução e instalação do Padrão de entrada de energia, alimentação subterrânea - 70A, completo = demanda &lt;= 27,5 KVA, Trifásico</t>
  </si>
  <si>
    <t>Instalação de alimentadores do Padrão, utilizando cabo de cobre isolamento anti-chama, seção 25mm2, 0,6/1 KV (1 condutor) TP - flexível (preto)</t>
  </si>
  <si>
    <t>Instalação de alimentadores do Padrão, utilizando cabo de cobre isolamento anti-chama, seção 25mm2, 0,6/1 KV (1 condutor) TP - flexível (azul claro)</t>
  </si>
  <si>
    <t>Instalação de caixa de passagem em PVC, embutir em alvenaria com dimensões (200X200X100)mm da marca Tigre ou similar</t>
  </si>
  <si>
    <t>Instalação de caixa de passagem em alvenaria e tampa de concreto, fundo de brita, tipo 1, nas dimensões (30X30X40)cm</t>
  </si>
  <si>
    <t>Instalação de conduletes dos tipos L e T</t>
  </si>
  <si>
    <t>pç.</t>
  </si>
  <si>
    <t>Instalação de interruptor diferencial residual (IDR) 25A - 300mA - monopolar  da marca GE, Siemens ou similar</t>
  </si>
  <si>
    <t>Instalação de interruptor diferencial residual (IDR) 25A - 300mA - bipolar  da marca GE, Siemens ou similar</t>
  </si>
  <si>
    <t>Instalação de dispositivo de proteção contra surto 275V/12,5kA   Imáx=60kA) - classe I - DPS da marca Clamper ou similar</t>
  </si>
  <si>
    <t>Instalação de dispositivo de proteção contra surto 275V/20kA  Imáx=45kA) - classe II - DPS da marca Clamper ou similar</t>
  </si>
  <si>
    <t>Instalação de cabo de cobre isolamento anti-chama, seção 2,5mm2, 450/750 V - flexível (preto, amarelo, vermelho, azul claro e verde)</t>
  </si>
  <si>
    <t xml:space="preserve">Instalação de cabo de cobre isolamento anti-chama, seção 4mm2, 450/750 V - flexível </t>
  </si>
  <si>
    <t>Instalação de cabo de cobre isolamento anti-chama, seção 2,5mm2, 0,6/1 KV (1 condutor) TP - flexível</t>
  </si>
  <si>
    <t>Instalação de cabo de cobre isolamento anti-chama, seção 4mm2, 0,6/1 KV (1 condutor) TP - flexível</t>
  </si>
  <si>
    <t>Instalação de cabo de cobre isolamento anti-chama, seção 10mm2, 0,6/1 KV (1 condutor) TP - flexível</t>
  </si>
  <si>
    <t>Execução de ponto para ventilador no teto</t>
  </si>
  <si>
    <t>Instalação de jogo de lâmpadas executadas em cabo flexível negro 6mm, com soquete branco E27 e lâmpadas fluorescentes compactas Globo 18W/220V cor amarela</t>
  </si>
  <si>
    <t>Instalação de bloco autônomo de iluminação de emergência, equipada com 2 lâmpadas fluorescentes, bateria incorporada com duração de 1H</t>
  </si>
  <si>
    <t>Relé fotoelétrico para uso externo, fachada principal</t>
  </si>
  <si>
    <t>Sensor de Presença para uso na circulação</t>
  </si>
  <si>
    <t>14.02</t>
  </si>
  <si>
    <t>CABEAMENTO ESTRUTURADO  (ENTRADA DE OPERADORA, E ALIMENTADORES - DISTRIBUIDOR DO EDIFICIO BD / PTR  E FD EM RACK DE PAREDE)</t>
  </si>
  <si>
    <t>Instalação de bandeja 19" para inserção de ativos do modelo KN-APOIO-AT4U da marca PLP ou similar</t>
  </si>
  <si>
    <t>Instalação de calha de tomadas para fixação na lateral do rack, com 4 tomadas 2P +T-10A/250V-padrão brasileiro do modelo KN-EXT4 da marca PLP ou similar</t>
  </si>
  <si>
    <t>Instalação de organizador de cabos de 1U para rack 19” do modelo K-ORGFW da marca PLP ou similar</t>
  </si>
  <si>
    <t>Instalação de tampa cega de 1U para rack 19” do modelo KN- BLIND da marca PLP ou similar</t>
  </si>
  <si>
    <t>Instalação de patch panel 24 posições, categoria 5e do modelo KEN-24AB-W da marca PLP ou similar</t>
  </si>
  <si>
    <t>Instalação de painel para bloco 110-50 pares do modelo K110-APW1U da marca PLP ou similar</t>
  </si>
  <si>
    <t>Instalação de bloco de fixação voice panel 30 pares</t>
  </si>
  <si>
    <t>Instalação de eletroduto em PVC rígido, rosca, inclusive conexões D = 1”</t>
  </si>
  <si>
    <t>Instalação de eletroduto em PVC rígido, rosca, inclusive conexões D = 2”</t>
  </si>
  <si>
    <t xml:space="preserve">Instalação de caixa de passagem de alvenaria no piso - tipo P-20  (ver detalhe no projeto) </t>
  </si>
  <si>
    <t>Instalação de caixa de ferro esmaltada (2" X 4”)</t>
  </si>
  <si>
    <t>Instalação de caixa de ferro esmaltada (4" X 4”)</t>
  </si>
  <si>
    <t>Instalação de conector modular 8 vias para tomada de telecomunicação - tipo RJ 45 CAT 5e da marca Furukawa ou similar</t>
  </si>
  <si>
    <t>Instalação de placa para caixa (4” X 2”) para duas tomadas - tipo RJ 45 da marca Pial Plus ou similar</t>
  </si>
  <si>
    <t>Certificação de garantia de transmissão de cabos lógicos - Categoria 5E</t>
  </si>
  <si>
    <t>Instalação de cabo UTP 4 pares da Categoria 5e com revestimento externo não propagante a chama da marca CommScope, Furukawa ou similar</t>
  </si>
  <si>
    <t>14.03</t>
  </si>
  <si>
    <t>SISTEMA DE PROTEÇÃO CONTRA DESCARGAS ATMOSFÉRICAS - SPDA</t>
  </si>
  <si>
    <t>Instalação de cabo de cobre nú 35mm2 (7FX2,5mm)-NBR65 do modelo TEL-5735 da marca Termotécnica ou similar</t>
  </si>
  <si>
    <t>Instalação de fixador universal SPDA de latão estanhado 70mm2  250 do modelo TEL-5024 da marca Termotécnica ou similar</t>
  </si>
  <si>
    <t>Bucha Fischer K54 nylon F.10mm do modelo TEL-5384 da marca Termotécnica ou similar</t>
  </si>
  <si>
    <t>Parafuso de inox autoatarrachante PAN. (4,2X32mm) do modelo TEL-5333 da marca Termotécnica ou similar</t>
  </si>
  <si>
    <t>Bucha de nylon N 6 do modelo TEL-5306 da marca Termotécnica ou similar</t>
  </si>
  <si>
    <t>Arruela lisa aba larga M-5 INOX do modelo TEL-5305 da marca Termotécnica ou similar</t>
  </si>
  <si>
    <t>Instalação de presilha de latão 35/50mm2 F.5mm do modelo TEL-10744 da marca Termotécnica ou similar</t>
  </si>
  <si>
    <t>Instalação de cabo de cobre nú 50mm2 (7FX3mm) NBR6524 do modelo TEL-5750 da marca Termotécnica ou similar</t>
  </si>
  <si>
    <t>Instalação de conector de pressão 35mm2 do modelo TEL-5015 da marca Termotécnica ou similar</t>
  </si>
  <si>
    <t>Instalação de condulete em PVC cinza 1 do modelo TEL-545 da marca Termotécnica ou similar</t>
  </si>
  <si>
    <t>Instalação de tampa cega para condulete em PVC 1 do modelo TEL-546 da marca Termotécnica ou similar</t>
  </si>
  <si>
    <t>Instalação de conector BZ estanhado emend/medic. 16-70mm do modelo TEL-565 da marca Termotécnica ou similar</t>
  </si>
  <si>
    <t>Instalação de tampão protetor 1 PP-R3 do modelo TEL-5533 da marca Termotécnica ou similar</t>
  </si>
  <si>
    <t>Instalação de eletroduto em PVC (1 X 3)m do modelo TEL-5501 da marca Termotécnica ou similar</t>
  </si>
  <si>
    <t>Instalação de abraçadeira do tipo D 1 com cunha pré-zincado do modelo TEL-095 da marca Termotécnica ou similar</t>
  </si>
  <si>
    <t>Instalação de terminal compressão 1 furo 16mm2 do modelo TEL-5116 da marca Termotécnica ou similar</t>
  </si>
  <si>
    <t>Instalação de cabo de cobre isolado 750V verde 16mm2 do modelo TEL-5717 da marca Termotécnica ou similar</t>
  </si>
  <si>
    <t>Instalação de equibox tripolar do modelo TEL-10904 da marca Termotécnica ou similar</t>
  </si>
  <si>
    <t>Cartucho para solda N.115 do modelo TEL-99115 da marca Termotécnica ou similar</t>
  </si>
  <si>
    <t>Molde HCL-5/8.50-5 (GYE-16Y3) do modelo  TEL-95611 da marca Termotécnica ou similar</t>
  </si>
  <si>
    <t>Instalação de haste AC. 14,3mm(5/8)X2,4m-ABNT do modelo TEL-5814 da marca Termotécnica ou similar</t>
  </si>
  <si>
    <t>Cartucho para solda N.90 do modelo TEL-99990 da marca Termotécnica ou similar</t>
  </si>
  <si>
    <t>Molde CDH-50.50-3 (TAC-Y3Y3) do modelo TEL-93210 da marca Termotécnica ou similar</t>
  </si>
  <si>
    <t>Instalação de caixa de inspeção POLIP. sem tampa (300X400)mm do modelo TEL-505 da marca Termotécnica ou similar</t>
  </si>
  <si>
    <t>Tampa de ferro fundido 300mm com aba larga, máx. 200kg, do modelo TEL-506 da marca Termotécnica ou similar</t>
  </si>
  <si>
    <t>Alicate grande L-160/Z-201 do modelo TEL-98201 da marca Termotécnica ou similar</t>
  </si>
  <si>
    <t>Fita subter para aterramento (rolo c/ 300mt) do modelo TEL-5530 da marca Termotécnica ou similar</t>
  </si>
  <si>
    <t>Grampo fixador para cabo B-265/Z-02 do modelo TEL-98002 da marca Termotécnica ou similar</t>
  </si>
  <si>
    <t>14.04</t>
  </si>
  <si>
    <t>SISTEMA DE SEGURANÇA (SDAI, CFTV)</t>
  </si>
  <si>
    <t>Instalação de eletroduto em PVC rígido, rosca, inclusive conexões D = 1” da marca Tigre ou similar</t>
  </si>
  <si>
    <t>Instalação de eletroduto em PVC rígido, rosca, inclusive conexões D = 1.1/2” da marca Tigre ou similar</t>
  </si>
  <si>
    <t>Instalação de eletroduto em PVC rígido, rosca, inclusive conexões D = 2” da marca Tigre ou similar</t>
  </si>
  <si>
    <t>Instalação de caixa de passagem N° 3 Padrão Telebrás nas dimensões (40 X 40 X 12)cm em chapa de aço galvanizado - Central CFTV e alarme da marca Cemar ou similar</t>
  </si>
  <si>
    <t>Instalação de caixa de embutir em PVC para eletroduto rígido, quadrada, nas dimensões (4" X 4”) da marca Tigre ou similar</t>
  </si>
  <si>
    <t>Instalação de caixa de embutir em PVC para eletroduto rígido, retangular, nas dimensões (4" X 2”) da marca Tigre ou similar</t>
  </si>
  <si>
    <t>Instalação de caixa de passagem em alumínio do tipo condulete, nas dimensões (4" X 2”) da marca Wetzel ou similar</t>
  </si>
  <si>
    <t>Instalação de placa para caixa nas dimensões (4” X 2”), com furo central da Linha Pial Plus da marca Legrand ou similar</t>
  </si>
  <si>
    <t>Instalação do SAI do MUSEU - Sistema de Alarme de Intrusão 16 Point Control Communicator, no IP onboard (10xMOQ) do modelo B3512E da marca Bosch ou similar</t>
  </si>
  <si>
    <t>Gabinete pequeno para Painéis Série B (branco) do modelo B11 da marca Bosch ou similar</t>
  </si>
  <si>
    <t>Fonte de alimentação E 110/220 S 18VCA/2A para central</t>
  </si>
  <si>
    <t>Bateria selada 07AH 12V SH7/12 estacionária</t>
  </si>
  <si>
    <t>Teclado Alfanumérico de 2 linhas (SDI2) do modelo B920</t>
  </si>
  <si>
    <t>Instalação de sirene piezo ELET.BR 12VCC-120DB.BIT da Elektra ou similar</t>
  </si>
  <si>
    <t xml:space="preserve">Instalação de sensor PIR Serie A, 7.5 x 7.5m, FSP (Parede) </t>
  </si>
  <si>
    <t>Instalação de cabo telefônico CCI 2 pares</t>
  </si>
  <si>
    <t>Instalação de cabo telefônico CCI 4 pares</t>
  </si>
  <si>
    <t>Instalação do CFTV do MUSEU - Sistema de Circuito fechado de TV com câmeras Bullet 960H, D/N, NTSC, IR, 3.6mm do modelo VTI-2075-F321 da marca Bosch ou similar</t>
  </si>
  <si>
    <t>Instalação do CFTV do MUSEU - Sistema de Circuito fechado de TV com câmeras Bullet D/N NTSC, 18 LED, 850nm, 3.8-9.5mm, Pra (Antiga WZ16) do modelo VTI-216V04-2 da marca Bosch ou similar</t>
  </si>
  <si>
    <t>Instalação do CFTV do MUSEU - Sistema de Circuito fechado de TV com DVR 5000 16ch c/ 2TB HDD do modelo DVR-5000-16A200 da marca Bosch ou similar</t>
  </si>
  <si>
    <t>Instalação do CFTV do MUSEU - Sistema de Circuito fechado de TV com DVR 5000 8ch. 1TB HDD do modelo DVR-5000-08A100  da marca Bosch ou similar</t>
  </si>
  <si>
    <t>Instalação do CFTV do MUSEU - Sistema de Circuito fechado de TV com monitor LED 27", Full HD, IN: HDMI,DVI,VGA,S-Video do modelo UML-273-90  da marca Bosch ou similar</t>
  </si>
  <si>
    <t>Instalação de cabo coaxial 75 OHMS RF-0,4/2,5 16821811 KMP da marca Bosch ou similar</t>
  </si>
  <si>
    <t>Instalação de cordão flexível polarizado BIC.300V 2X0,75mm2 da marca Bosch ou similar</t>
  </si>
  <si>
    <t>Instalação de conector BNCHD 22-24AWG 1855ABHD1 P/1855A BELDEN da marca Bosch ou similar. OBS&gt; Necessita de Alicate CPLCRBC Belden</t>
  </si>
  <si>
    <t>Instalação do SAI do ANEXO - Sistema de Alarme de Intrusão 16 Point Control Communicator, no IP onboard (10xMOQ) do modelo B3512E da marca Bosch ou similar</t>
  </si>
  <si>
    <t>Gabinete Pequeno p/ Painéis Série B (branco) do modelo B11 da marca Bosch ou similar</t>
  </si>
  <si>
    <t>Fonte de alimentação E 110/220 S 18VCA/2A para central da marca Bosch ou similar</t>
  </si>
  <si>
    <t>Instalação de sirene piezo ELET.BR 12VCC-120DB.BIT. da marca Elektra ou similar</t>
  </si>
  <si>
    <t>Instalação de sensor PIR Serie A, 7.5 x 7.5m, FSP (Parede) do modelo ISN-AP1 da marca Bosch ou similar</t>
  </si>
  <si>
    <t>Instalação de sensor PIR, 7.5m x 360º, FSP (Teto) do modelo DS936 da marca Bosch ou similar</t>
  </si>
  <si>
    <t>Instalação do CFTV do ANEXO - Sistema de Circuito fechado de TV com Cam Bullet D/N NTSC, 18 LED, 850nm, 3.8-9.5mm, Pra (Antiga WZ16) do modelo VTI-216V04-2 da marca Bosch ou similar</t>
  </si>
  <si>
    <t>Instalação do CFTV do ANEXO - Sistema de Circuito fechado de TV com DVR 5000 8ch. 1TB HDD do modelo DVR-5000-08A100  da marca Bosch ou similar</t>
  </si>
  <si>
    <t>Instalação do cordão flexível polarizado BIC.300V 2X0,75MM2 da marca Bosch ou similar</t>
  </si>
  <si>
    <t>14.05</t>
  </si>
  <si>
    <t>SEGURANÇA (Deteccão e Alarme de Incêndio)</t>
  </si>
  <si>
    <t>Instalação de caixa de embutir em PVC para eletroduto PVC rígido retangular, nas dimensões (4" X 2”) da marca Tigre ou similar</t>
  </si>
  <si>
    <t>Instalação de caixa de passagem em alumínio tipo condulete (4"x2") da marca Wetzel ou similar</t>
  </si>
  <si>
    <t>Placa para caixa (4"x4") com furo central da linha Pial Plus da Legrand ou similar</t>
  </si>
  <si>
    <t xml:space="preserve">Instalação de discadora programada 9 TEL. com ruído 12VCC da marca Elektra ou similar </t>
  </si>
  <si>
    <t xml:space="preserve">Instalação de acionador manual incêndio "Quebre o Vidro" MD01 MED MMDD0011 MMEEDD   </t>
  </si>
  <si>
    <t xml:space="preserve">Instalação de sirene/Strobe, 2W, 8 Cd, Parede, Int., Verm. 12/24V do modelo W-HSR  </t>
  </si>
  <si>
    <t xml:space="preserve">Instalação de cabo flexivel 750v, 1,5mm² AM - Rolo (Positivo: Circ. NAC) </t>
  </si>
  <si>
    <t xml:space="preserve">Instalação de cabo flexivel 750v, 1,5mm² VD - Rolo (Negativo: Circ. NAC) </t>
  </si>
  <si>
    <t xml:space="preserve">Instalação de cabo flexivel 750v, 1,5mm² VM - Rolo (Positivo: Circ. Convencional) </t>
  </si>
  <si>
    <t>Instalação de cabo flexivel 750v, 1,5mm² PT - Rolo (Negativo: Circ. Convencional)</t>
  </si>
  <si>
    <t>Instalação de cabo flexivel 750v, 1,5mm² BR - Rolo (Positivo: Circ. Endereçável)</t>
  </si>
  <si>
    <t>Instalação de cabo flexivel 750v, 1,5mm² AZ - Rolo (Positivo: Circ. Endereçável)</t>
  </si>
  <si>
    <t>14.06</t>
  </si>
  <si>
    <t>Instalação de eletroduto em PVC rígido, rosca, inclusive conexões D = 3/4” da marca Tigre ou similar</t>
  </si>
  <si>
    <t>Instalação de caixa de embutir em PVC para eletroduto PVC rígido, retangular, nas dimensões (4" X 2”) da marca Tigre ou similar</t>
  </si>
  <si>
    <t>Instalação de caixa de passagem em alumínio tipo condulete, nas dimensões (4" X 2”) da marca  Wetzel ou similar</t>
  </si>
  <si>
    <t>Placa cega para caixa nas dimensões (4" X 2”) com furo central da linha Pial Plus da marca Legrand</t>
  </si>
  <si>
    <t>Instalação de mesa de som com amplificador e microfone</t>
  </si>
  <si>
    <t>Instalação de caixa de saída de som de 100W</t>
  </si>
  <si>
    <t>Fornecimento de rack para instalação de sistemas de som</t>
  </si>
  <si>
    <t>14.07</t>
  </si>
  <si>
    <t>HIDROSSANITÁRIO</t>
  </si>
  <si>
    <t>Lavatório</t>
  </si>
  <si>
    <t>Tanque</t>
  </si>
  <si>
    <t>Pia</t>
  </si>
  <si>
    <t>Vaso sanitário convencional</t>
  </si>
  <si>
    <t>PREVENÇÃO E PROTEÇÃO CONTRA INCÊNDIO - PPCI</t>
  </si>
  <si>
    <t>Tubo soldável marrom, diâmetro 20mm, inclusive conexões da marca Tigre ou similar - ÁGUA POTÁVEL</t>
  </si>
  <si>
    <t>Tubo soldável marrom, diâmetro 25mm, inclusive conexões da marca Tigre ou similar - ÁGUA POTÁVEL</t>
  </si>
  <si>
    <t>Tubo soldável marrom, diâmetro 32mm, inclusive conexões da marca Tigre ou similar - ÁGUA POTÁVEL</t>
  </si>
  <si>
    <t>Tubo soldável marrom, diâmetro 50mm, inclusive conexões da marca Tigre ou similar - ÁGUA POTÁVEL</t>
  </si>
  <si>
    <t>Tubo soldável marrom, diâmetro 60mm, inclusive conexões da marca Tigre ou similar - ÁGUA POTÁVEL</t>
  </si>
  <si>
    <t>Adaptador solda x rosca p/ registro, diâmetro 20 mm x 1/2", da marca Tigre ou similar - ÁGUA POTÁVEL</t>
  </si>
  <si>
    <t>Adaptador solda x rosca p/ registro, diâmetro 25 mm x 3/4", da marca Tigre ou similar - ÁGUA POTÁVEL</t>
  </si>
  <si>
    <t>Adaptador solda x rosca p/ registro, diâmetro 50 mm x 1.1/2", da marca Tigre ou similar - ÁGUA POTÁVEL</t>
  </si>
  <si>
    <t>Registro de gaveta, com acabamento cromado, diâmetro 3/4", da marca Deca ou similar</t>
  </si>
  <si>
    <t>Registro de gaveta, com acabamento cromado, diâmetro 1.1/2", da marca Deca ou similar</t>
  </si>
  <si>
    <t>Registro de Esfera, PVC, com acabamento bruto, diâmetro 1/2", da marca Tigre ou similar</t>
  </si>
  <si>
    <t>Registro de Esfera, PVC, com acabamento bruto, diâmetro 1", da marca Tigre ou similar</t>
  </si>
  <si>
    <t>Registro de Esfera, PVC, com acabamento bruto, diâmetro 2", da marca Tigre ou similar</t>
  </si>
  <si>
    <t>Torneira de pressão para uso geral Ø1/2" para Lavatório, tipo "pressmatic", da marca Deca ou similar</t>
  </si>
  <si>
    <t>Torneira de pressão para uso geral Ø1/2" para Pia, da marca Deca ou similar</t>
  </si>
  <si>
    <t>Torneira de pressão para uso geral Ø1/2" para Tanque, da marca Deca ou similar</t>
  </si>
  <si>
    <t>Torneira de pressão para uso geral Ø1/2" acabamento amarelo, p/ lavagem, com bico de união e adpatador para mangueira, da marca Deca ou similar</t>
  </si>
  <si>
    <t>Torneira de bóia Ø1/2" para Caixa d'água, da marca tigre ou similar</t>
  </si>
  <si>
    <t>Caixa d'água em Polietileno / Polipropileno, capacidade de 750 litros</t>
  </si>
  <si>
    <t>Tubo rígido, com ponta e bolsa soldável para esgoto secundário, Ø40mm, inclusive conexões da marca Tigre ou similar - ESGOTO SANITÁRIO/PLUVIAL</t>
  </si>
  <si>
    <t>Tubo rígido, com ponta e bolsa, com virola, para esgoto primário, diâmetros 50mm, inclusive conexões da marca Tigre ou similar - ESGOTO SANITÁRIO/PLUVIAL</t>
  </si>
  <si>
    <t>Tubo rígido, com ponta e bolsa, com virola, para esgoto primário, diâmetros 75mm, inclusive conexões da marca Tigre ou similar - ESGOTO SANITÁRIO/PLUVIAL</t>
  </si>
  <si>
    <t>Tubo rígido, com ponta e bolsa, com virola, para esgoto primário, diâmetros 100mm, inclusive conexões da marca Tigre ou similar - ESGOTO SANITÁRIO/PLUVIAL</t>
  </si>
  <si>
    <t>Tubo rígido, com ponta e bolsa, com virola, para esgoto primário, diâmetros 150mm, inclusive conexões da marca Tigre ou similar - ESGOTO SANITÁRIO/PLUVIAL</t>
  </si>
  <si>
    <t>Caixa sifonada, com tampa e grelha metálicas, nas seguintes dimensões (100 x 140 x 50)mm GIRAFÁCIL, da marca Tigre ou similar</t>
  </si>
  <si>
    <t>Caixa de Gordura Polietileno com cesto removivél para limpeza, da marca Tigre ou similar</t>
  </si>
  <si>
    <t>Adaptador para saída de vaso sanitário, da marca Tigre ou similar</t>
  </si>
  <si>
    <t>Anel de Borracha Ø40mm, da marca Tigre ou similar</t>
  </si>
  <si>
    <t>Anel de Borracha Ø75mm, da marca Tigre ou similar</t>
  </si>
  <si>
    <t>Anel de Borracha Ø100mm, da marca Tigre ou similar</t>
  </si>
  <si>
    <t>Sifão metálico de copo regulável para Lavatório, inclusive acessórios, da marca Deca ou similar</t>
  </si>
  <si>
    <t>Sifão metálico de copo regulável para Tanque, inclusive acessórios, da marca Deca ou similar</t>
  </si>
  <si>
    <t>Sifão metálico de copo regulável para Pia, inclusive acessórios, da marca Deca ou similar</t>
  </si>
  <si>
    <t>Valvula de esgotamento para Lavatório, inclusive acessórios, da marca Deca ou similar</t>
  </si>
  <si>
    <t>Valvula de esgotamento para Tanque, inclusive acessórios, da marca Deca ou similar</t>
  </si>
  <si>
    <t>Valvula de esgotamento para Pia, inclusive acessórios, da marca Deca ou similar</t>
  </si>
  <si>
    <t>Chapéu de ventilação em PVC, nos diâmetros Ø50mm, da marca Tigre ou similar</t>
  </si>
  <si>
    <t>Caixa de inspeção e passagem em alvenaria e concreto, nas dimensões (60x60)cm</t>
  </si>
  <si>
    <t>Caixa de passagem em alvenaria e concreto para águas pluviais com grelha, nas dimensões (40x60)cm</t>
  </si>
  <si>
    <t>Canaleta com grelha em ferro fundido com largura de 20cm</t>
  </si>
  <si>
    <t>Tubo sem costura em ferro galvanizado, no diâmetro Ø 3/4", inclusive conexões, da marca Mannesmann ou similar</t>
  </si>
  <si>
    <t>Tubo sem costura em ferro galvanizado, no diâmetro Ø 2.1/2", inclusive conexões, da marca Mannesmann ou similar</t>
  </si>
  <si>
    <t>Válvula de retenção em bronze, no diâmetro Ø 2.1/2" vertical, da marca Niagara ou similar</t>
  </si>
  <si>
    <t>Registro de gaveta, com acabamento bruto, no diâmetro Ø 3/4", da marca Deca ou similar</t>
  </si>
  <si>
    <t>Registro de gaveta, com acabamento bruto, no diâmetro Ø 2.1/2", da marca Deca ou similar</t>
  </si>
  <si>
    <t>Extintores PÓ QUIMICO SECO 20B:C 6 kg, dotados de válvula gatilho e difusor, suporte tipo tripé e placa indicativa, da marca APAG ou similar</t>
  </si>
  <si>
    <t>Extintores PÓ QUIMICO SECO 2A:20B:C 6 kg, dotados de válvula gatilho e difusor, suporte tipo tripé e placa indicativa, da marca APAG ou similar</t>
  </si>
  <si>
    <t>Luminária de emergência tipo bloco autônomo de iluminação de emergência com lãmpadas de LED 8W, bateria incorporada, selada, 12V, 7,0 AH, (normal e emergência), com autonocia de 01 hora, para instalação no FORRO, da marca G-Light ou similar</t>
  </si>
  <si>
    <t>Luminária de emergência tipo bloco autônomo de iluminação de emergência com lãmpadas de LED 8W, bateria incorporada, selada, 12V, 7,0 AH, (normal e emergência), com autonocia de 01 hora, para instalação na PAREDE, da marca G-Light ou similar</t>
  </si>
  <si>
    <t>Placa para balizamento de fuga para balizamento de fuga, com indicação de "SENTIDO DE FUGA" tipo S2 (direita)  da IT15, Ref.: FABRICAÇÃO ESPECIAL (CONFORME IT15 CORPO DE BOMBEIROS)</t>
  </si>
  <si>
    <t>Placa para balizamento de fuga para balizamento de fuga, com indicação de "SENTIDO DE FUGA" tipo S2 (esquerda)  da IT15, Ref.: FABRICAÇÃO ESPECIAL (CONFORME IT15 CORPO DE BOMBEIROS)</t>
  </si>
  <si>
    <t>Placa para balizamento de fuga para balizamento de fuga, com indicação de "SAÍDA A FRENTE" tipo S3-IT15, Ref.: FABRICAÇÃO ESPECIAL (CONFORME IT15 CORPO DE BOMBEIROS)</t>
  </si>
  <si>
    <t>Placa para balizamento de fuga para balizamento de fuga, com inscrição de "SAÍDA" tipo S12-IT15, Ref.: FABRICAÇÃO ESPECIAL (CONFORME IT15 CORPO DE BOMBEIROS)</t>
  </si>
  <si>
    <t>Placa para balizamento de fuga de sinalização, com indicação de "NÚMERO DO PAVIMENTO" tipo S17-IT15, Ref.: FABRICAÇÃO ESPECIAL (CONFORME IT15 CORPO DE BOMBEIROS)</t>
  </si>
  <si>
    <t>Placa para balizamento de fuga de proibição, com indicação de "PROIBIDO PEGAR ELEVADOR" tipo P4-IT15, Ref.: FABRICAÇÃO ESPECIAL (CONFORME IT15 CORPO DE BOMBEIROS)</t>
  </si>
  <si>
    <t>Placa para balizamento de fuga para de indicação de equipamentos com a indicação de  "CENTRAL DE ALARME" tipo E1-IT15, Ref.: FABRICAÇÃO ESPECIAL (CONFORME IT15 CORPO DE BOMBEIROS)</t>
  </si>
  <si>
    <t>Placa para balizamento de fuga para de indicação de equipamentos com a inscrição  "ACIONAMENTO MANUAL DO ALARME" tipo E2-IT15, Ref.: FABRICAÇÃO ESPECIAL (CONFORME IT15 CORPO DE BOMBEIROS)</t>
  </si>
  <si>
    <t>Placa para balizamento de fuga para de indicação de equipamentos com a inscrição  "ACIONAMENTO MANUAL DA BOMBA" tipo E3-IT15, Ref.: FABRICAÇÃO ESPECIAL (CONFORME IT15 CORPO DE BOMBEIROS)</t>
  </si>
  <si>
    <t>Placa para balizamento de fuga para de indicação de equipamentos com a inscrição  "EXTINTOR" tipo E5-IT15, Ref.: FABRICAÇÃO ESPECIAL (CONFORME IT15 CORPO DE BOMBEIROS)</t>
  </si>
  <si>
    <t>Placa para balizamento de fuga para de indicação de equipamentos com a inscrição  "HIDRANTE" tipo E8-IT15, Ref.: FABRICAÇÃO ESPECIAL (CONFORME IT15 CORPO DE BOMBEIROS)</t>
  </si>
  <si>
    <t>Placa para balizamento de fuga de orientação, com indicação dos "SISTEMAS PREVENTIVOS" tipo M1-IT15, Ref.: FABRICAÇÃO ESPECIAL (CONFORME IT15 CORPO DE BOMBEIROS)</t>
  </si>
  <si>
    <t>Abrigo para hidrante interno, em chapa dobrada, na cor vermelha, com visor transparente, com a inscrição "INCÊNDIO", completo, com mangueiras (2x15m) Ø38mm, registro globo angular 45º, Ø63mm, esguicho cônico, Ø13mm e engates rápidos, nas dimensões (60 x 90 x 17)cm, da marca APAG ou similar</t>
  </si>
  <si>
    <t>Hidrante de recalque completo, com registro globo angular 45º, adaptador, engate rápido e tampa de ferro fundido com inscrição "INCÊNDIO", conforme detalhe em projeto, da marca APAG ou similar</t>
  </si>
  <si>
    <t>Cilindro de pressão, diâmetro de 6", L=1,20m, da marca APAG ou similar</t>
  </si>
  <si>
    <t>Manômetro, com escala de 0 a 100 lb/pol 12, da marca Willy ou similar</t>
  </si>
  <si>
    <t>Pressostato XMG008, da marca Telemecanique ou similar</t>
  </si>
  <si>
    <t>000200</t>
  </si>
  <si>
    <t>003647</t>
  </si>
  <si>
    <t>004030</t>
  </si>
  <si>
    <t>004729</t>
  </si>
  <si>
    <t>004967</t>
  </si>
  <si>
    <t>004981</t>
  </si>
  <si>
    <t>004989</t>
  </si>
  <si>
    <t>004999</t>
  </si>
  <si>
    <t>005067</t>
  </si>
  <si>
    <t>005814</t>
  </si>
  <si>
    <t>005932</t>
  </si>
  <si>
    <t>006537</t>
  </si>
  <si>
    <t>006898</t>
  </si>
  <si>
    <t>007143</t>
  </si>
  <si>
    <t>007825</t>
  </si>
  <si>
    <t>007851</t>
  </si>
  <si>
    <t>012114</t>
  </si>
  <si>
    <t>036795</t>
  </si>
  <si>
    <t>045201</t>
  </si>
  <si>
    <t>047113</t>
  </si>
  <si>
    <t>099250</t>
  </si>
  <si>
    <t>099806</t>
  </si>
  <si>
    <t>PEDRA BRITADA #1 E 2</t>
  </si>
  <si>
    <t>BUCHA/ARRUELA DE ALUMINIO PARA ELETRODUTO 2""</t>
  </si>
  <si>
    <t>MEDIDOR ENERGIA TRIFASICO 2402V 15A COM NEUTRO</t>
  </si>
  <si>
    <t>CONECTOR CPS PARA HASTE ATERRAMENTO 5/8""</t>
  </si>
  <si>
    <t>CAIXA PASSAGEM PADRAO TELEBRAS # 4 60 x 60 x 13cm</t>
  </si>
  <si>
    <t>CABO 1 CONDUTOR 450/750V 95mm2 (4/0 AWG)</t>
  </si>
  <si>
    <t>FIO SUPERASTIC FLEX 450/750V 2,5mm2 CORES DIVERSAS</t>
  </si>
  <si>
    <t>CABO  1 CONDUTOR 450/750V 25mm2 (2 AWG)</t>
  </si>
  <si>
    <t>ELETRODUTO GALVANIZADO NBR 5597 15mm 1/2"" (3,437kg/un)</t>
  </si>
  <si>
    <t>CURVA 90 ELETRODUTO ROSCAVEL PVC 2""</t>
  </si>
  <si>
    <t>CURVA ELETRODUTO GALVANIZADO 1/2""</t>
  </si>
  <si>
    <t>CHAVE FUSIVEL 15KV 135A</t>
  </si>
  <si>
    <t>CONECTOR MULTIPLO PLASTICO 24 PARES 4mm</t>
  </si>
  <si>
    <t>ARMACAO 3x16 PRESSBOW PARA POSTE 3x3 ISOLADORES</t>
  </si>
  <si>
    <t>BUCHA/ARRUELA DE ALUMINIO PARA ELETRODUTO 1/2""</t>
  </si>
  <si>
    <t>LUVA ELETRODUTO GALVANIZADO 2""</t>
  </si>
  <si>
    <t>ELETRODUTO PVC RIGIDO ANTICHAMA ROSCAVEL TIGRE 2"" (VR)</t>
  </si>
  <si>
    <t>FITA ISOLANTE P44 19mm x 20m</t>
  </si>
  <si>
    <t>HASTE ATERRAMENTO BURNDY GCWR16L/30 5/8"" x 3,0m</t>
  </si>
  <si>
    <t>POSTE CONCRETO RETANGULAR PERFIL DUPLO ""T"" 6,0m 300Kg</t>
  </si>
  <si>
    <t>ELETRICISTA</t>
  </si>
  <si>
    <t>AJUDANTE DE ELETRICISTA</t>
  </si>
  <si>
    <t>Eletroduto de PVC rígido, rosca, inclusive conexões D = 3/4” (20mm), da marca Tigre ou similar</t>
  </si>
  <si>
    <t>Eletroduto de PVC rígido, rosca, inclusive conexões D = 1” (25mm,) da marca Tigre ou similar</t>
  </si>
  <si>
    <t>Eletroduto de PVC rígido, rosca, inclusive conexões D = 1.1/4” (32mm), da marca Tigre ou similar</t>
  </si>
  <si>
    <t>Eletroduto de PVC rígido, rosca, inclusive conexões D = 1.1/2” (40mm), da marca Tigre ou similar</t>
  </si>
  <si>
    <t>Instalação de caixa de ligação de PVC para eletroduto flexível, retangular, nas dimensões (4" x 2”), da marca Tigre ou similar</t>
  </si>
  <si>
    <t>Instalação de caixa de ligação de PVC para eletroduto flexível, quadrada, nas dimensões (4" x 4”), da marca Tigre ou similar</t>
  </si>
  <si>
    <t>Instalação de caixa de ligação para eletroduto flexível, octogonal com fundo móvel, nas dimensões (4" x 4”), da marca Tigre ou similar</t>
  </si>
  <si>
    <t>Instalação de caixa de passagem em PVC, embutir em alvenaria com dimensões (200 x 200 x 100)mm, da marca Tigre ou similar</t>
  </si>
  <si>
    <t>Instalação de caixa de passagem em alumínio fundido para piso, metálica, tampa antiderrapante, nas dimensões (200 x 200 x 100)mm, da marca Wetzel ou similar</t>
  </si>
  <si>
    <t>Instalação de Quadro de Distribuição de Circuitos (QDC-1.), para 32 módulos unipolares, barramentos neutro, terra, e barramento principal (configuração espinha de peixe) de embutir, em chapa #16 USG, porta dotada de fecho rápido, da marca Cemar ou similar</t>
  </si>
  <si>
    <t>Instalação de Quadro de Distribuição de Circuitos (QDC-2.), para 24 módulos unipolares, com dois contatores 127/220V, barramentos neutro, terra, e barramento principal (configuração espinha de peixe) de embutir, em chapa #16 USG, porta dotada de fecho rápido, da marca Cemar ou similar</t>
  </si>
  <si>
    <t>Instalação de disjuntor monopolar termomagnético 5KA, de 16A, da marca GE/ Siemens ou similar</t>
  </si>
  <si>
    <t>Instalação de disjuntor monopolar termomagnético 5KA, de 20A, da marca GE/ Siemens ou similar</t>
  </si>
  <si>
    <t>Instalação de disjuntor bipolar termomagnético 5KA, de 16A, da marca GE/ Siemens ou similar</t>
  </si>
  <si>
    <t xml:space="preserve">Instalação de disjuntor tripolar termomagnético 10KA, de 20A, da marca GE/ Siemens ou similar </t>
  </si>
  <si>
    <t xml:space="preserve">Instalação de disjuntor tripolar termomagnético 10KA, de 32A, da marca GE/ Siemens ou similar </t>
  </si>
  <si>
    <t>Instalação de disjuntor tripolar termomagnético 10KA, de 40A, da marca GE/ Siemens ou similar</t>
  </si>
  <si>
    <t>Instalação de disjuntor tripolar termomagnético 10KA, de 70A, da marca GE/ Siemens ou similar</t>
  </si>
  <si>
    <t>Instalação de interruptor diferencial residual (IDR) 25A - 300mA - monopolar,  da marca GE/ Siemens ou similar</t>
  </si>
  <si>
    <t>Instalação de interruptor diferencial residual (IDR) 25A - 300mA - bipolar,  da marca GE/ Siemens ou similar</t>
  </si>
  <si>
    <t>Instalação de dispositivo de proteção contra surto 275V/12,5kA   Imáx=60kA) - classe I - DPS, da marca Clamper ou similar</t>
  </si>
  <si>
    <t>Instalação de dispositivo de proteção contra surto 275V/20kA  Imáx=45kA) - classe II - DPS, da marca Clamper ou similar</t>
  </si>
  <si>
    <t>Instalação de interrruptor monopolar, uma tecla, com placa, da linha Pial Plus marca Legrand ou similar</t>
  </si>
  <si>
    <t>Instalação de interrruptor bipolar, uma tecla, com placa, da linha Pial Plus marca Legrand ou similar</t>
  </si>
  <si>
    <t>Instalação de interrruptor bipolar, duas teclas, com placa, da linha Pial Plus marca Legrand ou similar</t>
  </si>
  <si>
    <t>Instalação de interrruptor monopolar, duas teclas, com placa, da linha Pial Plus marca Legrand ou similar</t>
  </si>
  <si>
    <t>Instalação de interrruptor monopolar, três teclas, com placa, da linha Pial Plus marca Legrand ou similar</t>
  </si>
  <si>
    <t>Quadro de Chaves Magirus ou 8 interruptores bipolar, uma tecla, da marca Legrand ou similar</t>
  </si>
  <si>
    <t>Instalação de uma tomada de energia 2P+T padrão brasileiro - 20A / 250V, com placa, da linha Pial Plus marca Legrand ou similar</t>
  </si>
  <si>
    <t>Instalação de duas tomadas de energia 2P+T padrão brasileiro - 20A / 250V, com placa, da linha Pial Plus marca Legrand ou similar</t>
  </si>
  <si>
    <t>Instalação de conjunto de 1 tomada de energia 2P+T padrão brasileiro - 20A/250V mais 1 Interruptor Monopolar uma tecla, com placa, da linha Pial Plus marca Legrand ou similar</t>
  </si>
  <si>
    <t>Instalação de luminária Pendente tipo Plafon, para lâmpada PAR LED 38 do modelo T-5144, da marca Omega Light ou similar, inclusive reatores e lâmpadas - completo</t>
  </si>
  <si>
    <t>Instalação de luminária Pendente tipo Plafon, com adaptador para trilho, para lâmpada PAR LED 38 do modelo T-5144, da marca Omega Light ou similar, inclusive reatores e lâmpadas - completo</t>
  </si>
  <si>
    <t>Instalação de luminária Pendente tipo Plafon, com adaptador para trilho, para lâmpada PAR LED 20 do modelo T-5139, da marca Omega Light ou similar, inclusive reatores e lâmpadas - completo</t>
  </si>
  <si>
    <t>Instalação de luminária tipo Arandela para 2 lâmpadas tubulares 14W do modelo A-7106, da marca Omega Light ou similar, inclusive reatores e lâmpadas - completo</t>
  </si>
  <si>
    <t>Instalação de luminária tipo Arandela para 2 lâmpadas PAR LED 20 do modelo A-7170, da marca Omega Light ou similar, inclusive reatores e lâmpadas - completo</t>
  </si>
  <si>
    <t>Instalação de luminária tipo Arandela para 2 lâmpadas compactas eletrônica de 23W do modelo A-762, da marca Omega Light ou similar, inclusive reatores e lâmpadas - completo</t>
  </si>
  <si>
    <t>Instalação de luminária tipo Arandela para 1 lâmpada TUBO LED 20W, temperatura de cor 5500K, com módulo cego na parte inferior do modelo LL03, da marca Omega Light ou similar, inclusive reatores e lâmpadas - completo</t>
  </si>
  <si>
    <t>Instalação de luminária tipo Arandela para 2 lâmpadas TUBO LED 20W, temperatura de cor 5500K do modelo LL03, da marca Omega Light ou similar, inclusive reatores e lâmpadas - completo</t>
  </si>
  <si>
    <t>Instalação de projetor de Piso em alumínio Injetado pintado de preto, com LED de alta potência 3x1,2W=3,6W, temperatura de cor 5500K do modelo NOCTIS MIDI_BR_2013, da marca Schréder ou similar, inclusive reatores e lâmpadas - completo</t>
  </si>
  <si>
    <t>Instalação de projetor de Piso em alumínio Injetado pintado de preto, com LED de alta potência 3x1,2W=3,6W, temperatura de cor 3000K  do modelo NOCTIS MIDI_BR_2013, da marca Schréder ou similar, inclusive reatores e lâmpadas - completo</t>
  </si>
  <si>
    <t>Instalação de luminária externa em concreto para lâmpada LED008 3W/54lm/3000K, fixada no terreno do modelo BA-0940, da marca Omega Light ou similar, inclusive reatores e lâmpadas - completo</t>
  </si>
  <si>
    <t>Instalação de luminária externa em alumínio repuxado pintado para 1 lâmpada PAR LED 38, fixada no terreno do modelo P-810, da marca Omega Light ou similar, inclusive reatores e lâmpadas - completo</t>
  </si>
  <si>
    <t>Instalação de projetor de piso em alumínio injetado pintado para LED de alta potência, com vidro antivandalismo, do modelo Trasso da marca Schréder ou similar, inclusive reatores e lâmpadas - completo</t>
  </si>
  <si>
    <t>Instalação de luminária para lâmpada compacta eletrônica de 23W, fixada na laje do modelo T-502G, da marca Omega Light ou similar, inclusive reatores e lâmpadas - completo</t>
  </si>
  <si>
    <t>Instalação de luminária comercial para 2 lâmpadas tubulares 14W do modelo F-446, da marca Omega Light ou similar, inclusive reatores e lâmpadas - completo</t>
  </si>
  <si>
    <t>Instalação de trilho eletrificado branco do modelo TR20, da marca Omega Light ou similar</t>
  </si>
  <si>
    <t>Instalação de conexão reta acabamento branco do modelo TR-60, da marca Omega Light ou similar</t>
  </si>
  <si>
    <t>Instalação de conexão L acabamento branco do modelo TR-70, da marca Omega Light ou similar</t>
  </si>
  <si>
    <t>Instalação de adaptador para luminária em trilho branco para lâmpada PAR do modelo TR-40, da marca Omega Light ou similar</t>
  </si>
  <si>
    <t>008350</t>
  </si>
  <si>
    <t xml:space="preserve">CAIXA PASSAGEM EMBUTIR (200 x 200 x 100)mm </t>
  </si>
  <si>
    <t>044551</t>
  </si>
  <si>
    <t>PÇ.</t>
  </si>
  <si>
    <t>002419</t>
  </si>
  <si>
    <t>INTERRUPTOR DIFERENCIAL RESIDUAL DR-25A MONOPOLAR</t>
  </si>
  <si>
    <t>071149</t>
  </si>
  <si>
    <t>SUPRESSOR DE SURTOS 275V/12,5kA   Imáx=60kA)</t>
  </si>
  <si>
    <t>SUPRESSOR DE SURTOS 275V/20KA   Imáx=45kA)</t>
  </si>
  <si>
    <t>071150</t>
  </si>
  <si>
    <t>003420</t>
  </si>
  <si>
    <t>005249</t>
  </si>
  <si>
    <t>FITA ISOLANTE HIGHLAND ADESIVA 19m x 20mm</t>
  </si>
  <si>
    <t>RELE FOTOELETRICO PARA LUMINARIAS 127/220V</t>
  </si>
  <si>
    <t>003421</t>
  </si>
  <si>
    <t>003530</t>
  </si>
  <si>
    <t>004979</t>
  </si>
  <si>
    <t>007731</t>
  </si>
  <si>
    <t>012111</t>
  </si>
  <si>
    <t>044340</t>
  </si>
  <si>
    <t>BUCHA DE ALUMINIO PARA ELETRODUTO 1/2""</t>
  </si>
  <si>
    <t>FIO NEOFLAN ANTICHAMA BWF 750V 1,5mm2 (14 AWG)</t>
  </si>
  <si>
    <t>CAIXA DE PASSAGEM PARA ENERGIA 4""x2"" PVC</t>
  </si>
  <si>
    <t>ARRUELA ALUMINIO P/ELETRODUTO 1/2""</t>
  </si>
  <si>
    <t>ELETRODUTO PVC RIGIDO ROSCAVEL 1/2"" (VARA)</t>
  </si>
  <si>
    <t>SENSOR DE PRESENCA (LIGA/DESLIGA)</t>
  </si>
  <si>
    <t>CABO FLEXIVEL NEGRO 6mm</t>
  </si>
  <si>
    <t>SOQUETE BRANCO E27</t>
  </si>
  <si>
    <t>LAMPADA FLUORESCENTE COMPACTA GLOBO 18W/220V</t>
  </si>
  <si>
    <t>00034609</t>
  </si>
  <si>
    <t>00014543</t>
  </si>
  <si>
    <t>00003753</t>
  </si>
  <si>
    <t>Instalação de FD rack em aço e acabamento com pintura eletrostática branca, largura padrão 19" / altura 12U e suportes para equipamentos basculaveis de embutir na parede, modelo KN-BOX-ETV Modúlo Allkonnect da marca PLP ou similar</t>
  </si>
  <si>
    <t>Instalação de barra terra com 6 furos fixado na lateral ou no fundo do rack, inclusive kit de fixação</t>
  </si>
  <si>
    <t>Instalação de cabo telefônico CI-50.10</t>
  </si>
  <si>
    <t>Instalação de cabo telefônico  CTP-APL-50.10</t>
  </si>
  <si>
    <t>Instalação de cabo telefônico CTP-APL-50.10</t>
  </si>
  <si>
    <t>063720</t>
  </si>
  <si>
    <t>TAMPAO FERRO FUNDIDO 300mm</t>
  </si>
  <si>
    <t>046313</t>
  </si>
  <si>
    <t>TAMPAO PROTETOR 1 PP-R3</t>
  </si>
  <si>
    <t>DETECTOR DE MOVIMENTO C/ALARME INFRA VERMELHO PASSIVO</t>
  </si>
  <si>
    <t>CENTRAL DE ALARME CLEVER CONTROLL COM TECLADO</t>
  </si>
  <si>
    <t>SENSOR MAGNETICO PARA PORTA</t>
  </si>
  <si>
    <t>BATERIA ESPECIAL 12V SELADA 7 AH COM ALARME</t>
  </si>
  <si>
    <t>SIRENE PARA ALARMES DE INCENDIO</t>
  </si>
  <si>
    <t>ELETROTECNICO</t>
  </si>
  <si>
    <t>018058</t>
  </si>
  <si>
    <t>018060</t>
  </si>
  <si>
    <t>018063</t>
  </si>
  <si>
    <t>018064</t>
  </si>
  <si>
    <t>018065</t>
  </si>
  <si>
    <t>099031</t>
  </si>
  <si>
    <t>002535</t>
  </si>
  <si>
    <t>GABINETE PEQ. PAINEIS SERIE B</t>
  </si>
  <si>
    <t>047593</t>
  </si>
  <si>
    <t xml:space="preserve">SENSOR DE MOVIMENTO </t>
  </si>
  <si>
    <t>FIO PARALELO POLARIZADO 2x0,75mm2</t>
  </si>
  <si>
    <t>030946</t>
  </si>
  <si>
    <t>099030</t>
  </si>
  <si>
    <t>ELETROTECNICO SENIOR</t>
  </si>
  <si>
    <t>Instalação de sensor de imã com fio para central alarme da marca Elektra ou similar</t>
  </si>
  <si>
    <t>047597</t>
  </si>
  <si>
    <t>099860</t>
  </si>
  <si>
    <t>SUPERVISOR DE MONTAGEM DE DUTOS</t>
  </si>
  <si>
    <t>CENTRAL DE ALARME (PLACA+TECLADO+TRAFO)</t>
  </si>
  <si>
    <t>037823</t>
  </si>
  <si>
    <t>099302</t>
  </si>
  <si>
    <t>AJUDANTE DE ELETROTECNICO</t>
  </si>
  <si>
    <t>MODULO DE EXPANSAO ENDERECAVEL</t>
  </si>
  <si>
    <t>MODULO DE EXPANSAO RELE</t>
  </si>
  <si>
    <t>Instalação de detector de fumaça, Foto, 2F, c/ base do modelo D263 da marca Bosch ou similar</t>
  </si>
  <si>
    <t xml:space="preserve">Instalação de módulo de expansão 8 Saidas Rele (FPD-7024, FPA-1000-UL) do modelo D7035 da marca Bosch ou similar </t>
  </si>
  <si>
    <t xml:space="preserve">Instalação de módulo de expansão até 247 endereços (FPD-7024) do modelo D7039 da marca Bosch ou similar </t>
  </si>
  <si>
    <t xml:space="preserve">Instalação de central de Incendio, 4L,Trafo, UL/Anatel do modelo FPD-7024-A da marca Bosch ou similar </t>
  </si>
  <si>
    <t>Placa cega para caixa (4"x2") da linha Pial Plus da marca Legrand ou similar</t>
  </si>
  <si>
    <t>Instalação de central de Incendio, 4L,Trafo, UL/Anatel do modelo FPD-7024-A da marca Bosch ou similar</t>
  </si>
  <si>
    <t>Instalação de módulo de expansão até 247 endereços (FPD-7024) do modelo D7039 da marca Bosch ou similar</t>
  </si>
  <si>
    <t>Instalação de módulo de expansão 8 Saidas Rele (FPD-7024, FPA-1000-UL) do modelo D7035 da marca Bosch ou similar</t>
  </si>
  <si>
    <t>Licença SW Progamacao RPS (Dongle USB) do modelo D5500C-USB da marca Bosch ou similar</t>
  </si>
  <si>
    <t>Instalação de bateria selada estacionária 12Vcc/12Ah do modelo GP1212 da marca Bosch ou similar</t>
  </si>
  <si>
    <t>Instalação de detector de fumaça, Foto endereçavel, s/ base do modelo D7050  da marca Bosch ou similar</t>
  </si>
  <si>
    <t>Instalação de base Simples 2F (D7050, D7050TH) do modelo D7050-B6  da marca Bosch ou similar</t>
  </si>
  <si>
    <t>DETECTOR DE FUMACA C BASE</t>
  </si>
  <si>
    <t>005775</t>
  </si>
  <si>
    <t>DETECTOR DE FUMACA S BASE</t>
  </si>
  <si>
    <t>EQUIPAMENTO TOCA/CD INSTALADO EM MESA DE SOM</t>
  </si>
  <si>
    <t>TAPE-DECK INSTALADO EM MESA DE SOM</t>
  </si>
  <si>
    <t>MESA DE SOM SOUND GRAFIT SPIRIT E-12</t>
  </si>
  <si>
    <t>006354</t>
  </si>
  <si>
    <t>017907</t>
  </si>
  <si>
    <t>017960</t>
  </si>
  <si>
    <t>001759</t>
  </si>
  <si>
    <t>AMPLIFICADOR</t>
  </si>
  <si>
    <t>MICROFONE</t>
  </si>
  <si>
    <t>001160</t>
  </si>
  <si>
    <t>005788</t>
  </si>
  <si>
    <t>RACK FECHADO CHAPA 14</t>
  </si>
  <si>
    <t xml:space="preserve">CAIXA DE SOM </t>
  </si>
  <si>
    <t>ADAPTADOR DE SAIDA PARA VASO SANITARIO</t>
  </si>
  <si>
    <t>037412</t>
  </si>
  <si>
    <t>43636</t>
  </si>
  <si>
    <t>ANEL DE BORRACHA  40mm</t>
  </si>
  <si>
    <t>ANEL DE BORRACHA  75mm</t>
  </si>
  <si>
    <t>43637</t>
  </si>
  <si>
    <t>ANEL DE BORRACHA  100mm</t>
  </si>
  <si>
    <t>43638</t>
  </si>
  <si>
    <t>003487</t>
  </si>
  <si>
    <t>003889</t>
  </si>
  <si>
    <t>SOLUCAO LIMPADORA PARA TUBOS PVC FRASCO 1 LITRO</t>
  </si>
  <si>
    <t>TERMINAL PROTECAO EXTERNA PVC COLUNA VENTILACAO 50mm</t>
  </si>
  <si>
    <t>88601</t>
  </si>
  <si>
    <t>Conjunto moto-bomba, centrifuga, eixo horizontal Q=15m3/h Hm=30mca, Pot=3CV motor elétrico, da marca Worthington ou similar</t>
  </si>
  <si>
    <t>DESCRIÇÃO DOS SERVIÇOS</t>
  </si>
  <si>
    <t>Execução de cinta armada de concreto, 20 MPa, inclusive forma laterais e desforma sobre as alvenarias dos novos cômodos do Anexo</t>
  </si>
  <si>
    <t>Execução de laje maciça em concreto, E= 10cm, 20 MPa, com armação, forma resinada, escoramento e desforma na área dos novos cômodos do Anexo</t>
  </si>
  <si>
    <t>Execução de piso em tijoleiras cerâmicas (40 x 40)cm em substituição os piso de cimentado queimado, tabuado e cerâmico, quando definido no projeto, no Quarto técnico e no Subsolo, nos cômodos 20 e 23 e no Anexo Administrativo, serão assentadas com argamassa de cimento, cal e areia no traço 1:3:3 e aplicada, sobre o piso já assentado, acabamento em resina acrílica fosca</t>
  </si>
  <si>
    <r>
      <t xml:space="preserve">MUNICÍPIO: </t>
    </r>
    <r>
      <rPr>
        <sz val="11"/>
        <rFont val="Myriad Pro"/>
        <family val="2"/>
      </rPr>
      <t>CAETÉ / MG</t>
    </r>
  </si>
  <si>
    <r>
      <t xml:space="preserve">MONUMENTO:  </t>
    </r>
    <r>
      <rPr>
        <sz val="11"/>
        <rFont val="Myriad Pro"/>
        <family val="2"/>
      </rPr>
      <t xml:space="preserve"> MUSEU REGIONAL DE CAETÉ</t>
    </r>
  </si>
  <si>
    <r>
      <t xml:space="preserve">DISTRITO:  </t>
    </r>
    <r>
      <rPr>
        <sz val="11"/>
        <rFont val="Myriad Pro"/>
        <family val="2"/>
      </rPr>
      <t>SEDE</t>
    </r>
  </si>
  <si>
    <r>
      <t xml:space="preserve">OBRA/SERVIÇO : </t>
    </r>
    <r>
      <rPr>
        <sz val="11"/>
        <rFont val="Myriad Pro"/>
        <family val="2"/>
      </rPr>
      <t>RESTAURAÇÃO ARQUITETÔNICA DO MUSEU</t>
    </r>
  </si>
  <si>
    <r>
      <t>ENDEREÇO:</t>
    </r>
    <r>
      <rPr>
        <sz val="11"/>
        <rFont val="Myriad Pro"/>
        <family val="2"/>
      </rPr>
      <t xml:space="preserve">  RUA DR.ISRAEL PINHEIRO, nº176</t>
    </r>
  </si>
  <si>
    <r>
      <t>m</t>
    </r>
    <r>
      <rPr>
        <vertAlign val="superscript"/>
        <sz val="12"/>
        <rFont val="Myriad Pro"/>
        <family val="2"/>
      </rPr>
      <t>2</t>
    </r>
  </si>
  <si>
    <r>
      <t>m</t>
    </r>
    <r>
      <rPr>
        <vertAlign val="superscript"/>
        <sz val="12"/>
        <rFont val="Myriad Pro"/>
        <family val="2"/>
      </rPr>
      <t>3</t>
    </r>
    <r>
      <rPr>
        <sz val="11"/>
        <color indexed="8"/>
        <rFont val="Calibri"/>
        <family val="2"/>
      </rPr>
      <t/>
    </r>
  </si>
  <si>
    <r>
      <t>m</t>
    </r>
    <r>
      <rPr>
        <vertAlign val="superscript"/>
        <sz val="12"/>
        <rFont val="Myriad Pro"/>
        <family val="2"/>
      </rPr>
      <t xml:space="preserve">3 X </t>
    </r>
    <r>
      <rPr>
        <sz val="9"/>
        <rFont val="Myriad Pro"/>
        <family val="2"/>
      </rPr>
      <t>mês</t>
    </r>
  </si>
  <si>
    <r>
      <t>m</t>
    </r>
    <r>
      <rPr>
        <sz val="9"/>
        <rFont val="Myriad Pro"/>
        <family val="2"/>
      </rPr>
      <t xml:space="preserve"> X mês</t>
    </r>
  </si>
  <si>
    <r>
      <t>m</t>
    </r>
    <r>
      <rPr>
        <vertAlign val="superscript"/>
        <sz val="12"/>
        <rFont val="Myriad Pro"/>
        <family val="2"/>
      </rPr>
      <t>2</t>
    </r>
    <r>
      <rPr>
        <sz val="9"/>
        <rFont val="Myriad Pro"/>
        <family val="2"/>
      </rPr>
      <t xml:space="preserve"> X mês</t>
    </r>
  </si>
  <si>
    <r>
      <t>m</t>
    </r>
    <r>
      <rPr>
        <vertAlign val="superscript"/>
        <sz val="12"/>
        <rFont val="Myriad Pro"/>
        <family val="2"/>
      </rPr>
      <t>3</t>
    </r>
  </si>
  <si>
    <r>
      <t>M</t>
    </r>
    <r>
      <rPr>
        <b/>
        <vertAlign val="superscript"/>
        <sz val="10"/>
        <rFont val="Myriad Pro"/>
        <family val="2"/>
      </rPr>
      <t>2</t>
    </r>
  </si>
  <si>
    <r>
      <t>M</t>
    </r>
    <r>
      <rPr>
        <b/>
        <vertAlign val="superscript"/>
        <sz val="12"/>
        <rFont val="Myriad Pro"/>
        <family val="2"/>
      </rPr>
      <t>3</t>
    </r>
    <r>
      <rPr>
        <b/>
        <sz val="9"/>
        <rFont val="Myriad Pro"/>
        <family val="2"/>
      </rPr>
      <t xml:space="preserve"> X MÊS</t>
    </r>
  </si>
  <si>
    <r>
      <t>M</t>
    </r>
    <r>
      <rPr>
        <b/>
        <vertAlign val="superscript"/>
        <sz val="12"/>
        <rFont val="Myriad Pro"/>
        <family val="2"/>
      </rPr>
      <t>3</t>
    </r>
    <r>
      <rPr>
        <b/>
        <sz val="9"/>
        <rFont val="Myriad Pro"/>
        <family val="2"/>
      </rPr>
      <t xml:space="preserve"> </t>
    </r>
  </si>
  <si>
    <r>
      <t>M</t>
    </r>
    <r>
      <rPr>
        <b/>
        <vertAlign val="superscript"/>
        <sz val="12"/>
        <rFont val="Myriad Pro"/>
        <family val="2"/>
      </rPr>
      <t>2</t>
    </r>
    <r>
      <rPr>
        <b/>
        <sz val="9"/>
        <rFont val="Myriad Pro"/>
        <family val="2"/>
      </rPr>
      <t xml:space="preserve"> </t>
    </r>
  </si>
  <si>
    <r>
      <t>M</t>
    </r>
    <r>
      <rPr>
        <b/>
        <vertAlign val="superscript"/>
        <sz val="12"/>
        <rFont val="Myriad Pro"/>
        <family val="2"/>
      </rPr>
      <t>3</t>
    </r>
  </si>
  <si>
    <r>
      <t>M</t>
    </r>
    <r>
      <rPr>
        <b/>
        <vertAlign val="superscript"/>
        <sz val="12"/>
        <rFont val="Myriad Pro"/>
        <family val="2"/>
      </rPr>
      <t>2</t>
    </r>
  </si>
  <si>
    <r>
      <t xml:space="preserve">BDI (numerador)     </t>
    </r>
    <r>
      <rPr>
        <b/>
        <u/>
        <sz val="10"/>
        <rFont val="Myriad Pro"/>
        <family val="2"/>
      </rPr>
      <t>(1 + (AC + S + G + R)) x (1 + DF) x (1 + L)</t>
    </r>
  </si>
  <si>
    <t>Fornecimento e instalação das placas da obra em chapa galvanizada (3 X 1,5)m - em chapa galvanizada nº 26, afixadas com rebites 540 e parafusos 3/8, em estrutura metálica viga U 2" enrijecida com metalon  (20 x 20)cm, suporte em eucalipto autoclavado pintadas na frente e verso com fundo anticorrosivo e tinta automotiva (frente: pintura automotiva  fundo azul , texto: plotter de recorte película branca  e parte inferior: aplicação das marcas em cor conforme manual de identidade visual do Governo Federal</t>
  </si>
  <si>
    <t>14447</t>
  </si>
  <si>
    <t>3487</t>
  </si>
  <si>
    <t>8680</t>
  </si>
  <si>
    <t>00998</t>
  </si>
  <si>
    <t>6523</t>
  </si>
  <si>
    <t>1601</t>
  </si>
  <si>
    <t>7038</t>
  </si>
  <si>
    <t>000025</t>
  </si>
  <si>
    <t>CHAPA MDF 6mm 2,44x1,85 (4,51m2)</t>
  </si>
  <si>
    <t>DISPOSITIVO DIF.RESIDUAL DR ALTA SENS.BIPOLAR 40A</t>
  </si>
  <si>
    <t>001825</t>
  </si>
  <si>
    <t>MADEIRA DE LEI-RIPA 5x1,5cm</t>
  </si>
  <si>
    <t>099135</t>
  </si>
  <si>
    <t>CARPINTEIRO DE TELHADOS</t>
  </si>
  <si>
    <t>VALOR DA ETAPA</t>
  </si>
  <si>
    <t xml:space="preserve">TOTAL   ACUMULADO       </t>
  </si>
  <si>
    <t>SONORIZAÇÃO</t>
  </si>
  <si>
    <t>CRONOGRAMA FÍSICO FINANCEIRO</t>
  </si>
  <si>
    <t>IBRAM/MinC</t>
  </si>
  <si>
    <t>Coordenação de Espaços Museais, Arquitetura e Expografia</t>
  </si>
  <si>
    <t>OBRAS :</t>
  </si>
  <si>
    <t>Serviço:</t>
  </si>
  <si>
    <t>Projeto Básico:</t>
  </si>
  <si>
    <t>CONTRATAÇÃO DE SERVIÇOS TÉCNICOS ESPECIALIZADOS PARA A RESTAURAÇÃO INTEGRAL DO MUSEU REGIONAL DE CAETÉ</t>
  </si>
  <si>
    <r>
      <t xml:space="preserve">DATA: </t>
    </r>
    <r>
      <rPr>
        <sz val="11"/>
        <rFont val="Myriad Pro"/>
        <family val="2"/>
      </rPr>
      <t>08/2016</t>
    </r>
  </si>
  <si>
    <t>02.12</t>
  </si>
  <si>
    <t>02.13</t>
  </si>
  <si>
    <t>02.14</t>
  </si>
  <si>
    <t>02.15</t>
  </si>
  <si>
    <t>Placas PVC adesivado 1,00x1,20m com estrutura de fixação em metalon - impressão, fornecimento e instalação</t>
  </si>
  <si>
    <t>Un.</t>
  </si>
  <si>
    <t>PLACA PVC AUTOADESIVA SINALIZAR SAÍDAS DE EMERGÊNCIA 15X15</t>
  </si>
  <si>
    <t>025834</t>
  </si>
  <si>
    <t>02.16</t>
  </si>
  <si>
    <t>RRT</t>
  </si>
  <si>
    <t>03.15</t>
  </si>
  <si>
    <t>03.16</t>
  </si>
  <si>
    <t>03.17</t>
  </si>
  <si>
    <t>03.18</t>
  </si>
  <si>
    <t>03.19</t>
  </si>
  <si>
    <t>03.20</t>
  </si>
  <si>
    <t>03.21</t>
  </si>
  <si>
    <t>03.22</t>
  </si>
  <si>
    <t>03.23</t>
  </si>
  <si>
    <t>Remoção das caixas d'água com reaproveitamento (reutilização) de material na própria obra ou em local a ser indicado pela Fiscalização</t>
  </si>
  <si>
    <t>Remoção das telhas de cobertura do corpo principal da edificação e da edícula com reaproveitamento (reutilização) de material na própria obra ou em local a ser indicado pela Fiscalização</t>
  </si>
  <si>
    <t>Remoção cuidados das espécies vegetais hoje existentes nos locais indicados, para reaproveitamento posterior. OBS.: Os procedimentos devem ser de acordo com as especificações técnicas de projeto específico</t>
  </si>
  <si>
    <t>Remoção de gramas pretas existentes no Pátio da edícula, substituídas pela gloxínia. OBS.:  Os procedimentos devem ser de acordo com as especificações técnicas de projeto específico</t>
  </si>
  <si>
    <t>04.01.01</t>
  </si>
  <si>
    <t>04.01.02</t>
  </si>
  <si>
    <t>04.01.03</t>
  </si>
  <si>
    <t>04.01.04</t>
  </si>
  <si>
    <t>04.01.05</t>
  </si>
  <si>
    <t>04.01.06</t>
  </si>
  <si>
    <t>04.02.01</t>
  </si>
  <si>
    <t>04.02.02</t>
  </si>
  <si>
    <t>05.04</t>
  </si>
  <si>
    <t>05.06</t>
  </si>
  <si>
    <t>05.07</t>
  </si>
  <si>
    <t>05.08</t>
  </si>
  <si>
    <t>05.09</t>
  </si>
  <si>
    <t>05.10</t>
  </si>
  <si>
    <t>05.11</t>
  </si>
  <si>
    <t>07.10</t>
  </si>
  <si>
    <t>07.11</t>
  </si>
  <si>
    <t>07.12</t>
  </si>
  <si>
    <t>07.13</t>
  </si>
  <si>
    <t>07.15</t>
  </si>
  <si>
    <t>07.16</t>
  </si>
  <si>
    <t>07.17</t>
  </si>
  <si>
    <t>07.18</t>
  </si>
  <si>
    <t>07.20</t>
  </si>
  <si>
    <t>09.01.01</t>
  </si>
  <si>
    <t>09.01.02</t>
  </si>
  <si>
    <t>09.01.03</t>
  </si>
  <si>
    <t>09.01.04</t>
  </si>
  <si>
    <t>09.01.05</t>
  </si>
  <si>
    <t>09.01.07</t>
  </si>
  <si>
    <t>09.01.08</t>
  </si>
  <si>
    <t>09.02.01</t>
  </si>
  <si>
    <t>09.02.02</t>
  </si>
  <si>
    <t>09.02.03</t>
  </si>
  <si>
    <t>09.02.04</t>
  </si>
  <si>
    <t>09.02.05</t>
  </si>
  <si>
    <t>09.02.06</t>
  </si>
  <si>
    <t>09.02.07</t>
  </si>
  <si>
    <t>10.03</t>
  </si>
  <si>
    <t>10.04</t>
  </si>
  <si>
    <t>10.07</t>
  </si>
  <si>
    <t>10.08</t>
  </si>
  <si>
    <t>12.15</t>
  </si>
  <si>
    <t>13.01.01</t>
  </si>
  <si>
    <t>13.01.11</t>
  </si>
  <si>
    <t>13.01.24</t>
  </si>
  <si>
    <t>13.01.25</t>
  </si>
  <si>
    <t>05.03</t>
  </si>
  <si>
    <t>05.05</t>
  </si>
  <si>
    <t>05.12</t>
  </si>
  <si>
    <t>07.14</t>
  </si>
  <si>
    <t>07.19</t>
  </si>
  <si>
    <t>10.05</t>
  </si>
  <si>
    <t>10.06</t>
  </si>
  <si>
    <t>11.09</t>
  </si>
  <si>
    <t>11.10</t>
  </si>
  <si>
    <t>11.11</t>
  </si>
  <si>
    <t>12.12</t>
  </si>
  <si>
    <t>12.13</t>
  </si>
  <si>
    <t>12.14</t>
  </si>
  <si>
    <t>13.01.02</t>
  </si>
  <si>
    <t>13.01.03</t>
  </si>
  <si>
    <t>13.01.04</t>
  </si>
  <si>
    <t>13.01.05</t>
  </si>
  <si>
    <t>13.01.06</t>
  </si>
  <si>
    <t>13.01.07</t>
  </si>
  <si>
    <t>13.01.08</t>
  </si>
  <si>
    <t>13.01.09</t>
  </si>
  <si>
    <t>13.01.10</t>
  </si>
  <si>
    <t>13.01.12</t>
  </si>
  <si>
    <t>13.01.13</t>
  </si>
  <si>
    <t>13.01.14</t>
  </si>
  <si>
    <t>13.01.15</t>
  </si>
  <si>
    <t>13.01.16</t>
  </si>
  <si>
    <t>13.01.17</t>
  </si>
  <si>
    <t>13.01.18</t>
  </si>
  <si>
    <t>13.01.19</t>
  </si>
  <si>
    <t>13.01.20</t>
  </si>
  <si>
    <t>13.01.21</t>
  </si>
  <si>
    <t>13.01.22</t>
  </si>
  <si>
    <t>13.01.23</t>
  </si>
  <si>
    <t>13.01.26</t>
  </si>
  <si>
    <t>13.01.27</t>
  </si>
  <si>
    <t>13.01.28</t>
  </si>
  <si>
    <t>13.01.29</t>
  </si>
  <si>
    <t>13.01.30</t>
  </si>
  <si>
    <t>13.01.31</t>
  </si>
  <si>
    <t>13.01.32</t>
  </si>
  <si>
    <t>13.01.33</t>
  </si>
  <si>
    <t>13.01.34</t>
  </si>
  <si>
    <t>13.01.35</t>
  </si>
  <si>
    <t>13.01.36</t>
  </si>
  <si>
    <t>13.01.37</t>
  </si>
  <si>
    <t>13.01.38</t>
  </si>
  <si>
    <t>13.01.39</t>
  </si>
  <si>
    <t>13.01.40</t>
  </si>
  <si>
    <t>13.01.41</t>
  </si>
  <si>
    <t>13.01.42</t>
  </si>
  <si>
    <t>13.01.43</t>
  </si>
  <si>
    <t>13.01.44</t>
  </si>
  <si>
    <t>13.01.45</t>
  </si>
  <si>
    <t>13.01.46</t>
  </si>
  <si>
    <t>13.01.48</t>
  </si>
  <si>
    <t>13.01.49</t>
  </si>
  <si>
    <t>13.01.50</t>
  </si>
  <si>
    <t>13.01.51</t>
  </si>
  <si>
    <t>13.01.52</t>
  </si>
  <si>
    <t>13.01.53</t>
  </si>
  <si>
    <t>13.01.54</t>
  </si>
  <si>
    <t>13.01.55</t>
  </si>
  <si>
    <t>13.01.56</t>
  </si>
  <si>
    <t>13.01.57</t>
  </si>
  <si>
    <t>13.01.58</t>
  </si>
  <si>
    <t>13.01.59</t>
  </si>
  <si>
    <t>13.01.60</t>
  </si>
  <si>
    <t>13.01.61</t>
  </si>
  <si>
    <t>13.01.62</t>
  </si>
  <si>
    <t>13.01.63</t>
  </si>
  <si>
    <t>13.01.64</t>
  </si>
  <si>
    <t>13.01.65</t>
  </si>
  <si>
    <t>13.01.66</t>
  </si>
  <si>
    <t>13.01.67</t>
  </si>
  <si>
    <t>13.02.01</t>
  </si>
  <si>
    <t>13.02.02</t>
  </si>
  <si>
    <t>13.02.03</t>
  </si>
  <si>
    <t>13.02.04</t>
  </si>
  <si>
    <t>13.02.05</t>
  </si>
  <si>
    <t>13.02.06</t>
  </si>
  <si>
    <t>13.02.07</t>
  </si>
  <si>
    <t>13.02.08</t>
  </si>
  <si>
    <t>13.02.09</t>
  </si>
  <si>
    <t>13.02.10</t>
  </si>
  <si>
    <t>13.02.11</t>
  </si>
  <si>
    <t>13.02.12</t>
  </si>
  <si>
    <t>13.02.13</t>
  </si>
  <si>
    <t>13.02.14</t>
  </si>
  <si>
    <t>13.02.15</t>
  </si>
  <si>
    <t>13.02.16</t>
  </si>
  <si>
    <t>13.02.17</t>
  </si>
  <si>
    <t>13.02.18</t>
  </si>
  <si>
    <t>13.02.19</t>
  </si>
  <si>
    <t>13.02.20</t>
  </si>
  <si>
    <t>13.02.21</t>
  </si>
  <si>
    <t>13.03.01</t>
  </si>
  <si>
    <t>13.03.02</t>
  </si>
  <si>
    <t>13.03.03</t>
  </si>
  <si>
    <t>13.03.04</t>
  </si>
  <si>
    <t>13.03.05</t>
  </si>
  <si>
    <t>13.03.06</t>
  </si>
  <si>
    <t>13.03.07</t>
  </si>
  <si>
    <t>13.03.08</t>
  </si>
  <si>
    <t>13.03.09</t>
  </si>
  <si>
    <t>13.03.10</t>
  </si>
  <si>
    <t>13.03.11</t>
  </si>
  <si>
    <t>13.03.12</t>
  </si>
  <si>
    <t>13.03.13</t>
  </si>
  <si>
    <t>13.03.14</t>
  </si>
  <si>
    <t>13.03.15</t>
  </si>
  <si>
    <t>13.03.16</t>
  </si>
  <si>
    <t>13.03.17</t>
  </si>
  <si>
    <t>13.03.18</t>
  </si>
  <si>
    <t>13.03.19</t>
  </si>
  <si>
    <t>13.03.20</t>
  </si>
  <si>
    <t>13.03.21</t>
  </si>
  <si>
    <t>13.03.22</t>
  </si>
  <si>
    <t>13.03.23</t>
  </si>
  <si>
    <t>13.03.24</t>
  </si>
  <si>
    <t>13.03.25</t>
  </si>
  <si>
    <t>13.03.26</t>
  </si>
  <si>
    <t>13.03.27</t>
  </si>
  <si>
    <t>13.03.28</t>
  </si>
  <si>
    <t>13.04.01</t>
  </si>
  <si>
    <t>13.04.02</t>
  </si>
  <si>
    <t>13.04.03</t>
  </si>
  <si>
    <t>13.04.04</t>
  </si>
  <si>
    <t>13.04.05</t>
  </si>
  <si>
    <t>13.04.06</t>
  </si>
  <si>
    <t>13.04.07</t>
  </si>
  <si>
    <t>13.04.08</t>
  </si>
  <si>
    <t>13.04.09</t>
  </si>
  <si>
    <t>13.04.10</t>
  </si>
  <si>
    <t>13.04.11</t>
  </si>
  <si>
    <t>13.04.12</t>
  </si>
  <si>
    <t>13.04.13</t>
  </si>
  <si>
    <t>13.04.14</t>
  </si>
  <si>
    <t>13.04.15</t>
  </si>
  <si>
    <t>13.04.16</t>
  </si>
  <si>
    <t>13.04.17</t>
  </si>
  <si>
    <t>13.04.18</t>
  </si>
  <si>
    <t>13.04.19</t>
  </si>
  <si>
    <t>13.04.20</t>
  </si>
  <si>
    <t>13.04.21</t>
  </si>
  <si>
    <t>13.04.22</t>
  </si>
  <si>
    <t>13.04.23</t>
  </si>
  <si>
    <t>13.04.24</t>
  </si>
  <si>
    <t>13.04.25</t>
  </si>
  <si>
    <t>13.04.26</t>
  </si>
  <si>
    <t>13.04.27</t>
  </si>
  <si>
    <t>13.04.28</t>
  </si>
  <si>
    <t>13.04.29</t>
  </si>
  <si>
    <t>13.04.30</t>
  </si>
  <si>
    <t>13.04.31</t>
  </si>
  <si>
    <t>13.04.32</t>
  </si>
  <si>
    <t>13.04.33</t>
  </si>
  <si>
    <t>13.04.34</t>
  </si>
  <si>
    <t>13.04.35</t>
  </si>
  <si>
    <t>13.04.36</t>
  </si>
  <si>
    <t>13.04.37</t>
  </si>
  <si>
    <t>13.04.38</t>
  </si>
  <si>
    <t>13.04.39</t>
  </si>
  <si>
    <t>13.04.40</t>
  </si>
  <si>
    <t>13.05.01</t>
  </si>
  <si>
    <t>13.05.02</t>
  </si>
  <si>
    <t>13.05.03</t>
  </si>
  <si>
    <t>13.05.04</t>
  </si>
  <si>
    <t>13.05.05</t>
  </si>
  <si>
    <t>13.05.06</t>
  </si>
  <si>
    <t>13.05.07</t>
  </si>
  <si>
    <t>13.05.08</t>
  </si>
  <si>
    <t>13.05.09</t>
  </si>
  <si>
    <t>13.05.10</t>
  </si>
  <si>
    <t>13.05.11</t>
  </si>
  <si>
    <t>13.05.12</t>
  </si>
  <si>
    <t>13.05.13</t>
  </si>
  <si>
    <t>13.05.14</t>
  </si>
  <si>
    <t>13.05.15</t>
  </si>
  <si>
    <t>13.05.16</t>
  </si>
  <si>
    <t>13.05.17</t>
  </si>
  <si>
    <t>13.05.18</t>
  </si>
  <si>
    <t>13.05.19</t>
  </si>
  <si>
    <t>13.05.20</t>
  </si>
  <si>
    <t>13.05.21</t>
  </si>
  <si>
    <t>13.05.22</t>
  </si>
  <si>
    <t>13.05.23</t>
  </si>
  <si>
    <t>13.06.01</t>
  </si>
  <si>
    <t>13.06.02</t>
  </si>
  <si>
    <t>13.06.03</t>
  </si>
  <si>
    <t>13.06.04</t>
  </si>
  <si>
    <t>13.06.05</t>
  </si>
  <si>
    <t>13.06.06</t>
  </si>
  <si>
    <t>13.06.07</t>
  </si>
  <si>
    <t>13.07.01</t>
  </si>
  <si>
    <t>13.07.02</t>
  </si>
  <si>
    <t>13.07.03</t>
  </si>
  <si>
    <t>13.07.04</t>
  </si>
  <si>
    <t>13.07.05</t>
  </si>
  <si>
    <t>13.07.06</t>
  </si>
  <si>
    <t>13.07.07</t>
  </si>
  <si>
    <t>13.07.08</t>
  </si>
  <si>
    <t>13.07.09</t>
  </si>
  <si>
    <t>13.07.10</t>
  </si>
  <si>
    <t>13.07.11</t>
  </si>
  <si>
    <t>13.07.12</t>
  </si>
  <si>
    <t>13.07.13</t>
  </si>
  <si>
    <t>13.07.14</t>
  </si>
  <si>
    <t>13.07.15</t>
  </si>
  <si>
    <t>13.07.16</t>
  </si>
  <si>
    <t>13.07.17</t>
  </si>
  <si>
    <t>13.07.18</t>
  </si>
  <si>
    <t>13.07.19</t>
  </si>
  <si>
    <t>13.07.20</t>
  </si>
  <si>
    <t>13.07.21</t>
  </si>
  <si>
    <t>13.07.22</t>
  </si>
  <si>
    <t>13.07.23</t>
  </si>
  <si>
    <t>13.07.24</t>
  </si>
  <si>
    <t>13.07.25</t>
  </si>
  <si>
    <t>13.07.26</t>
  </si>
  <si>
    <t>13.07.27</t>
  </si>
  <si>
    <t>13.07.28</t>
  </si>
  <si>
    <t>13.07.29</t>
  </si>
  <si>
    <t>13.07.30</t>
  </si>
  <si>
    <t>13.07.31</t>
  </si>
  <si>
    <t>13.07.32</t>
  </si>
  <si>
    <t>13.07.33</t>
  </si>
  <si>
    <t>13.07.34</t>
  </si>
  <si>
    <t>13.07.35</t>
  </si>
  <si>
    <t>13.07.36</t>
  </si>
  <si>
    <t>13.07.37</t>
  </si>
  <si>
    <t>13.07.38</t>
  </si>
  <si>
    <t>13.07.39</t>
  </si>
  <si>
    <t>13.07.40</t>
  </si>
  <si>
    <t>13.07.41</t>
  </si>
  <si>
    <t>13.07.42</t>
  </si>
  <si>
    <t>13.07.43</t>
  </si>
  <si>
    <t>13.07.44</t>
  </si>
  <si>
    <t>13.07.45</t>
  </si>
  <si>
    <t>13.07.46</t>
  </si>
  <si>
    <t>13.08.01</t>
  </si>
  <si>
    <t>13.08.02</t>
  </si>
  <si>
    <t>13.08.03</t>
  </si>
  <si>
    <t>13.08.04</t>
  </si>
  <si>
    <t>13.08.05</t>
  </si>
  <si>
    <t>13.08.06</t>
  </si>
  <si>
    <t>13.08.07</t>
  </si>
  <si>
    <t>13.08.08</t>
  </si>
  <si>
    <t>13.08.09</t>
  </si>
  <si>
    <t>13.08.10</t>
  </si>
  <si>
    <t>13.08.11</t>
  </si>
  <si>
    <t>13.08.12</t>
  </si>
  <si>
    <t>13.08.13</t>
  </si>
  <si>
    <t>13.08.14</t>
  </si>
  <si>
    <t>13.08.15</t>
  </si>
  <si>
    <t>13.08.16</t>
  </si>
  <si>
    <t>13.08.17</t>
  </si>
  <si>
    <t>13.08.18</t>
  </si>
  <si>
    <t>13.08.19</t>
  </si>
  <si>
    <t>13.08.20</t>
  </si>
  <si>
    <t>13.08.21</t>
  </si>
  <si>
    <t>13.08.22</t>
  </si>
  <si>
    <t>13.08.23</t>
  </si>
  <si>
    <t>13.08.24</t>
  </si>
  <si>
    <t>13.08.25</t>
  </si>
  <si>
    <t>13.08.26</t>
  </si>
  <si>
    <t>13.08.27</t>
  </si>
  <si>
    <t>14.10</t>
  </si>
  <si>
    <t>14.11</t>
  </si>
  <si>
    <t>COMPLEMENTARES</t>
  </si>
  <si>
    <t>Reassentamento das telhas cerâmicas curvas tipo capa e bica, inclusive com grampos de aço galvanizado, fio 12 em "S" sem furação no corpo da edificação principal, da edícula e do anexo administrativo - Previsão 75%</t>
  </si>
  <si>
    <t>Recuperação da estrutura autoportante em alvenaria de pedra, que serão mantidas, conforme indicações de projeto; e serão reforçadas APENAS se for verificada a existência de lesões (perdas, trincas, lacunas, fissuras e recalques), considerando reconstituições e/ou enchimentos usando o mesmo traço da argamassa existente na edificação e/ou material pétreo substituídos por outros de mesmas características físicas e químicas, a ser identificado através de testes e análises</t>
  </si>
  <si>
    <t>Restauração dos pisos existentes em tabuado de madeira que serão mantidos e restaurados, exceto nos locais indicados em projeto para retirada ou substituição, considerando a calafetação de todo o assoalho com fibra de biriba e cera de carnaúba, antes de realizar o lixamento e acabamento, realizando o  tratamento de limpeza (lixamento) e acabamento das pranchas do tabuado, depois finalizar com encerando o piso com cera de carnaúba em 2 (duas) demãos. OBS.: Durante a realização das obras, os pisos em madeira serão protegidos com camada de gesso (mínimo 5cm) sobre lona plástica; ou outra solução proposta pela Contratada e aprovada pela Fiscalização.</t>
  </si>
  <si>
    <t>13.06.08</t>
  </si>
  <si>
    <t>Execução de piso EXTERNO em blocos de concreto, marca Solarium linha drenaggio ou equivalente em substituição ao piso externo cimentado, inclusive colchão de areia</t>
  </si>
  <si>
    <t>Instalação de mini Projetor para lâmpada PAR LED 20  para iluminação do retábulo do modelo T-5111, da marca Omega Light ou similar , inclusive reatores e lâmpadas - completo</t>
  </si>
  <si>
    <t>Restauração do piso em laje de pedra natural, no Hall de entrada do Museu, compreendendo o rejuntamento em argamassa de cal e areia, se fazendo a recomposição de partes quebradas. OBS.: Finalizar com lavagem com água e sabão neutro</t>
  </si>
  <si>
    <t>Execução de contrapiso (lastro) diretamente sobre o solo, em concreto com cimento, areia e seixos rolados n°. 2, no traço 1:3:3, com altura mínima de 8cm, anterior ao assentamento do piso  da marca Piso Solarium linha Drenaggio ou equivalente</t>
  </si>
  <si>
    <r>
      <t xml:space="preserve">Instalação de ferragens em ferro forjado na nova porta em madeira maciça </t>
    </r>
    <r>
      <rPr>
        <b/>
        <sz val="10"/>
        <rFont val="Myriad Pro"/>
        <family val="2"/>
      </rPr>
      <t>P42</t>
    </r>
    <r>
      <rPr>
        <sz val="10"/>
        <rFont val="Myriad Pro"/>
        <family val="2"/>
      </rPr>
      <t>, como fechos, trincos, fechaduras, dobradiças e/ou puxadores e outros complementos necessários ao seu perfeito funcionamento, estejam ou não detalhados em projeto, deverão seguir os mesmos padrões das originais</t>
    </r>
  </si>
  <si>
    <t>Execução de novas janelas em madeira maciça no Subsolo e no Anexo Administrativo (J30/J31/J32/J33), as dimensões e o acabamento seguirão a especificação e/ou o detalhamento indicado em projeto. Considerando, conforme seja o caso, bandeiras, batentes (uso de taco de madeira ou grapa metálica para sua fixação) e alisares</t>
  </si>
  <si>
    <t>Execução de novas portas em madeira maciça na Casa Histórica, Subsolo e no muro posterior (P42/P43/P44/P45), as dimensões e o acabamento que seguirão a especificação e/ou o detalhamento indicado em projeto. Considerando, conforme seja o caso, a instalação de bandeiras, batentes (uso de taco de madeira ou grapa metálica para sua fixação) e alisares</t>
  </si>
  <si>
    <t>Instalação de vedações em vidro liso com espessura mínima de 6mm nas janelas em madeira maciça no Subsolo e no Anexo Administrativo (J30/J31/J32/J33)</t>
  </si>
  <si>
    <t>Execução de caixa estrutural em estrutura metálica para instalação dos elevadores, conforme o projeto que deverá ser elaborado por profissional habilitado perante o CREA. OBS.: Em atendimento às normas e à legislação em vigor, especialmente às normas NM 207/99, NM 313/07, NBR 9.050:2004 e ao Decreto Federal 5.296/2004. O projeto deverá ser aprovado pela Contratante, pelo IPHAN - Instituto do Patrimônio Histórico e Artístico Nacional e pela Prefeitura Municipal de Caeté.</t>
  </si>
  <si>
    <t>Preparo compreendendo lixamento, aplicação de fundo nivelador e pintura tinta esmalte sintético fosco, em 3 demãos, sobre todas as portas em madeira maciça, seguirá as especificações de projeto, nas cores definidas em projeto</t>
  </si>
  <si>
    <t>Preparo compreendendo lixamento, aplicação de fundo nivelador e pintura tinta esmalte sintético fosco, em 3 demãos, sobre todas as janelas em madeira maciça, seguirá as especificações de projeto, nas cores definidas em projeto</t>
  </si>
  <si>
    <t>Preparo e plantio de espécies comestíveis nos cilindros em aço e nos canteiros adjacentes ou nos muros. Conforme especificações técnicas do projeto específico</t>
  </si>
  <si>
    <t>Preparo e plantio de outras espécies com a mesma finalidade nos muros de pedra existentes nos jardim do Anexo, as espécies trepadeiras ou a Strelitzia augusta, de forma a poderem colonizar seus topos, telhados adjacentes e etc. Conforme especificações técnicas do projeto específico</t>
  </si>
  <si>
    <t>Preparo e replantio nos locais indicados das espécies vegetais hoje existentes. Conforme especificações técnicas do projeto específico</t>
  </si>
  <si>
    <t>Preparo e plantio de bouganvílea branca para que colonize o topo de muro no canteiro junto ao muro à esquerda do Pátio da edícula. Conforme especificações técnicas do projeto específico</t>
  </si>
  <si>
    <t>Preparo e plantio de mudas de strelitzia augusta que criarão barreira verde moderada para a visão do pátio desde a residência no canteiro à esquerda. Conforme especificações técnicas do projeto específico</t>
  </si>
  <si>
    <t>Preparo e plantio de marantas verdes no canteiro junto ao muro à esquerda do Pátio da edícula. Conforme especificações técnicas do projeto específico</t>
  </si>
  <si>
    <t>Preparo e plantio de pitaias sobre os muros em ambas as divisas laterais ao casarão, de forma a poderem colonizar os todos destes muros. Conforme especificações técnicas do projeto específico</t>
  </si>
  <si>
    <t>Preparo e plantio de Ora-pro-nobis, marantas verdes e gloxínias em local indicado. Conforme especificações técnicas do projeto específico</t>
  </si>
  <si>
    <t>Preparo e plantio de palmas e tomates cereja no muro à direita. Conforme especificações técnicas do projeto específico</t>
  </si>
  <si>
    <t>Preparo e locação de as samambaias de tapera e as taiobas no trecho adjacente ao anexo. Conforme especificações técnicas do projeto específico</t>
  </si>
  <si>
    <t>Preparo e plantio de grama amendoim para preenchimento das passagens entre os cilindros de aço e adjacentes às passagens. Conforme especificações técnicas do projeto específico</t>
  </si>
  <si>
    <t>Preparo e plantio de ervas empregadas em chás ou temperos no canteiro junto ao muro no acesso lateral desde o Jardim caetense. Conforme especificações técnicas do projeto específico</t>
  </si>
  <si>
    <t>Preparo e plantio de grama esmeralda para ampliação do gramado no canteiro do Jardim do Anexo. Conforme especificações técnicas do projeto específico</t>
  </si>
  <si>
    <t>Arquiteto pleno de obra (100 horas mensais/12 meses)</t>
  </si>
  <si>
    <t>Engenheiro eletricista pleno (100 horas mensais/8 meses)</t>
  </si>
  <si>
    <t>15.04</t>
  </si>
  <si>
    <t>15.05</t>
  </si>
  <si>
    <t>15.06</t>
  </si>
  <si>
    <t>15.07</t>
  </si>
  <si>
    <t>15.08</t>
  </si>
  <si>
    <t>15.09</t>
  </si>
  <si>
    <t>15.10</t>
  </si>
  <si>
    <t>Elaboração de projeto estrutural (concreto e metálica), inclusive detalhamentos</t>
  </si>
  <si>
    <t>Relatório de obras com acompanhamento e registro fotográfico (mês)</t>
  </si>
  <si>
    <t>Confecção de 'as built' de todos os projetos, através de técnico desenhista</t>
  </si>
  <si>
    <t>Venda</t>
  </si>
  <si>
    <t>30 DIAS</t>
  </si>
  <si>
    <t>90 DIAS</t>
  </si>
  <si>
    <t>150 DIAS</t>
  </si>
  <si>
    <t>210 DIAS</t>
  </si>
  <si>
    <t>270 DIAS</t>
  </si>
  <si>
    <t>330 DIAS</t>
  </si>
  <si>
    <t>360 DIAS</t>
  </si>
  <si>
    <t xml:space="preserve">Medições </t>
  </si>
  <si>
    <r>
      <t xml:space="preserve">MUNICÍPIO: </t>
    </r>
    <r>
      <rPr>
        <sz val="10"/>
        <rFont val="Myriad Pro"/>
        <family val="2"/>
      </rPr>
      <t>CAETÉ / MG</t>
    </r>
  </si>
  <si>
    <r>
      <t xml:space="preserve">DATA: </t>
    </r>
    <r>
      <rPr>
        <sz val="10"/>
        <rFont val="Myriad Pro"/>
        <family val="2"/>
      </rPr>
      <t>08/2016</t>
    </r>
  </si>
  <si>
    <r>
      <t xml:space="preserve">MONUMENTO:  </t>
    </r>
    <r>
      <rPr>
        <sz val="10"/>
        <rFont val="Myriad Pro"/>
        <family val="2"/>
      </rPr>
      <t xml:space="preserve"> MUSEU REGIONAL DE CAETÉ</t>
    </r>
  </si>
  <si>
    <r>
      <t xml:space="preserve">DISTRITO:  </t>
    </r>
    <r>
      <rPr>
        <sz val="10"/>
        <rFont val="Myriad Pro"/>
        <family val="2"/>
      </rPr>
      <t>SEDE</t>
    </r>
  </si>
  <si>
    <r>
      <t xml:space="preserve">OBRA/SERVIÇO : </t>
    </r>
    <r>
      <rPr>
        <sz val="10"/>
        <rFont val="Myriad Pro"/>
        <family val="2"/>
      </rPr>
      <t>RESTAURAÇÃO ARQUITETÔNICA DO MUSEU</t>
    </r>
  </si>
  <si>
    <r>
      <t>ENDEREÇO:</t>
    </r>
    <r>
      <rPr>
        <sz val="10"/>
        <rFont val="Myriad Pro"/>
        <family val="2"/>
      </rPr>
      <t xml:space="preserve">  RUA DR.ISRAEL PINHEIRO, nº176</t>
    </r>
  </si>
  <si>
    <t>Composição BDI</t>
  </si>
  <si>
    <t>PLANILHA ORÇAMENTÁRIA</t>
  </si>
  <si>
    <t>Composição de preços unitários</t>
  </si>
  <si>
    <t>Engenheiro civil pleno (100 horas mensais/10 meses)</t>
  </si>
  <si>
    <t>Técnico de segurança do trabalho</t>
  </si>
  <si>
    <t>Mestre de obra</t>
  </si>
  <si>
    <t>Apontador</t>
  </si>
  <si>
    <t>Auxiliar de escritório</t>
  </si>
  <si>
    <t>Acompanhamento TÉCNICO DE SEGURANÇA DO TRABALHO - integral  (5 x por semana), inclusive deslocamento</t>
  </si>
  <si>
    <t>011623</t>
  </si>
  <si>
    <t>TÉCNICO DE SEGURANÇA DO TRABALHO</t>
  </si>
  <si>
    <t>099271</t>
  </si>
  <si>
    <t>MESTRE DE OBRA</t>
  </si>
  <si>
    <t>APONTADOR</t>
  </si>
  <si>
    <t>099873</t>
  </si>
  <si>
    <t xml:space="preserve">AUXILIAR DE ESCRITÓRIO </t>
  </si>
  <si>
    <t>14.08</t>
  </si>
  <si>
    <t>REL-TEC-040</t>
  </si>
  <si>
    <t>ESPECIFICAÇÃO DOS MATERIAIS COM MEMORIAL DESCRITIVO DE CADA AMBIENTE E EQUIPAMENTOS PARA CONSTRUÇÕES NOVAS - AREA ATÉ 1.000 M2</t>
  </si>
  <si>
    <t>m2</t>
  </si>
  <si>
    <t>006647</t>
  </si>
  <si>
    <t>FITA ADESIVA ANTICORROSIVA 3M N.50 SCOTCHRAP 75mm x 30m</t>
  </si>
  <si>
    <t>RL</t>
  </si>
  <si>
    <t>rl</t>
  </si>
  <si>
    <t>02.17</t>
  </si>
  <si>
    <t>SARRAFO CEDRO 1" x 2"</t>
  </si>
  <si>
    <t>MADEIRA DE LEI-BARROTE 2,5x10cm</t>
  </si>
  <si>
    <t>ESPUMA ELASTOMERICA 15MM</t>
  </si>
  <si>
    <t>PLASTICO BOLHA PARA PROTECAO LARGURA 1,35m x 100m</t>
  </si>
  <si>
    <t>MATERIAL ESCRITORIO PAPEL APERGAM.75 GR.OFICIO-500 FLS</t>
  </si>
  <si>
    <t>SILICONE PARA MANUTENCAO INCOLOR 380g</t>
  </si>
  <si>
    <t>ETIQUETA AUTO/ADESIVA 1250 PIMACO</t>
  </si>
  <si>
    <t>cx</t>
  </si>
  <si>
    <t>Confecção de contêiner metálico, com vedações em madeira e janelas basculantes de vidro 8mm, para atender sala de aula exterior. OBS.: Deverá ser executado de acordo com projeto</t>
  </si>
  <si>
    <t>Recuperação das paredes que compõem as fundações, que serão mantidas, conforme indicações de projeto; e serão reforçadas APENAS se for verificada a existência de lesões (perdas, trincas, lacunas, fissuras e recalques), considerando reconstituições e/ou enchimentos usando o mesmo traço da argamassa existente na edificação e/ou material pétreo substituídos por outros de mesmas características físicas e químicas, a ser identificado através de testes e análises</t>
  </si>
  <si>
    <t xml:space="preserve">DESEMBOLSO MENSAL +  B.D.I.   24,38%     </t>
  </si>
  <si>
    <t>Proteção de elementos arquitetônicos, construtivos e artísticos, com plastico bolha, lona plástica e/ou madeirite fixados e pallets para apoio</t>
  </si>
  <si>
    <t>01.12</t>
  </si>
  <si>
    <t>15.11</t>
  </si>
  <si>
    <t>Manual de conservação</t>
  </si>
  <si>
    <t>15.05/ 15.06</t>
  </si>
  <si>
    <t>Desmontagem, montagem e proteção de bens integrados em placa de espuma, plástico bolha e papel de seda com estrutura em madeirite  para apoio</t>
  </si>
  <si>
    <t>Desmontagem, montagem e proteção de bens integrados em placa de espuma, plástico bolha e papel de seda com estrutura em madeirite para apoio</t>
  </si>
  <si>
    <t>02.18</t>
  </si>
  <si>
    <t>Programação visual para as placas</t>
  </si>
  <si>
    <t>m²</t>
  </si>
  <si>
    <t>Execução de novas janelas em madeira maciça no Subsolo e no Anexo Administrativo (J30/J31/ J32/J33), as dimensões e o acabamento seguirão a especificação e/ou o detalhamento indicado em projeto. Considerando, conforme seja o caso, bandeiras, batentes (uso de taco de madeira ou grapa metálica para sua fixação) e alisares</t>
  </si>
  <si>
    <t>TOTAL    GERAL    DO     PROJETO  +  B.D.I    24,38%</t>
  </si>
  <si>
    <t>2. Fontes de consulta para referência de Encargos Sociais (Leis Sociais): INFORMATIVO SBC-MG = 90,84%</t>
  </si>
  <si>
    <t>3. Fontes de consulta para referência de B.D.I (Bonificações e Despesas Indiretas): 24,38%</t>
  </si>
  <si>
    <t>BDI = 24,38%</t>
  </si>
  <si>
    <t>Atualização do Diagnóstico, incluindo Mapeamento de Danos e Análise do estado de conservação</t>
  </si>
  <si>
    <t>Avaliação do estado de conservação Casa Histórica</t>
  </si>
  <si>
    <t>01/2016/CEMAE/DEPMUS/IBRAM</t>
  </si>
  <si>
    <t>01/ 2016/CEMAE/DEPMUS/IBRAM</t>
  </si>
  <si>
    <t>Projeto de canteiro de obras e serviços</t>
  </si>
  <si>
    <t>Contratação de pesquisa Arqueológica para acompanhamento dos serviços de retirada de terra e rebaixamento de pisos, execução e/ou demolição de fundações, instalação de SPDA, instalações hidrosanitárias e drenagem pluvial, que deverão ser feitos sob a supervisão de um arqueólogo</t>
  </si>
  <si>
    <t xml:space="preserve">ELABORAÇÃO: </t>
  </si>
  <si>
    <t>5. Observação: Trata-se de um orçamento onde os itens descritos tiveram como parâmetros as informações técnicas das pranchas de desenho do Levantamento e do Projeto Executivo. OBS.: Considera-se o fornecimento dos materiais e o serviço. Essa elaboração teve como base a Planilha orçamentária elaborada pela Impacto Construtora, Empreendimentos e Serviços, em 2014.</t>
  </si>
  <si>
    <t xml:space="preserve">                                                                                                                            </t>
  </si>
  <si>
    <t>13.04.09/ 13.04.26</t>
  </si>
  <si>
    <t>13.04.10/    13.04.27</t>
  </si>
  <si>
    <t>13.04.15/    13.04.31</t>
  </si>
  <si>
    <t>13.04.24/ 13.04.39</t>
  </si>
  <si>
    <t>TOTAL DO ITEM 01 + B.D.I  24,38%</t>
  </si>
  <si>
    <t>TOTAL DO ITEM 02 + B.D.I  24,38%</t>
  </si>
  <si>
    <t>TOTAL DO ITEM 03 + B.D.I  24,38%</t>
  </si>
  <si>
    <t>TOTAL DO ITEM 04 + B.D.I  24,38%</t>
  </si>
  <si>
    <t>TOTAL DO ITEM 0453 + B.D.I  24,38%</t>
  </si>
  <si>
    <t>TOTAL DO ITEM 05 + B.D.I  24,38%</t>
  </si>
  <si>
    <t>TOTAL DO ITEM 07 + B.D.I  24,38%</t>
  </si>
  <si>
    <t>TOTAL DO ITEM 08 + B.D.I  24,38%</t>
  </si>
  <si>
    <t>TOTAL DO ITEM 09 + B.D.I  24,38%</t>
  </si>
  <si>
    <t>TOTAL DO ITEM 10 + B.D.I  24,38%</t>
  </si>
  <si>
    <t>TOTAL DO ITEM 11 + B.D.I  24,38%</t>
  </si>
  <si>
    <t>TOTAL DO ITEM 12 + B.D.I  24,38%</t>
  </si>
  <si>
    <t>SUBTOTAL DO ITEM 04.1 + B.D.I  24,38%</t>
  </si>
  <si>
    <t>SUBTOTAL DO ITEM 04.02 + B.D.I  24,38%</t>
  </si>
  <si>
    <t>SUBTOTAL DO ITEM 09.01 + B.D.I  24,38%</t>
  </si>
  <si>
    <t>SUBTOTAL DO ITEM 09.02 + B.D.I  24,38%</t>
  </si>
  <si>
    <t>SUBTOTAL DO ITEM 13.02 + B.D.I  24,38%</t>
  </si>
  <si>
    <t>SUBTOTAL DO ITEM 13.01 + B.D.I  24,38%</t>
  </si>
  <si>
    <t>SUBTOTAL DO ITEM 13.03 + B.D.I  24,38%</t>
  </si>
  <si>
    <t>SUBTOTAL DO ITEM 13.04 + B.D.I  24,38%</t>
  </si>
  <si>
    <t>SUBTOTAL DO ITEM 13.05 + B.D.I  24,38%</t>
  </si>
  <si>
    <t>SUBTOTAL DO ITEM 13.06 + B.D.I  24,38%</t>
  </si>
  <si>
    <t>SUBTOTAL DO ITEM 13.07 + B.D.I  24,38%</t>
  </si>
  <si>
    <t>SUBTOTAL DO ITEM 13.08 + B.D.I  24,38%</t>
  </si>
  <si>
    <t>TOTAL DO ITEM 13 + B.D.I  24,38%</t>
  </si>
  <si>
    <t>TOTAL DO ITEM 14 + B.D.I  24,38%</t>
  </si>
  <si>
    <t>TOTAL DO ITEM 15 + B.D.I  24,38%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</si>
</sst>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R$&quot;\ * #,##0.00_-;\-&quot;R$&quot;\ * #,##0.00_-;_-&quot;R$&quot;\ * &quot;-&quot;??_-;_-@_-"/>
    <numFmt numFmtId="43" formatCode="_-* #,##0.00_-;\-* #,##0.00_-;_-* &quot;-&quot;??_-;_-@_-"/>
    <numFmt numFmtId="164" formatCode="&quot;R$ &quot;#,##0_);\(&quot;R$ &quot;#,##0\)"/>
    <numFmt numFmtId="165" formatCode="&quot;R$ &quot;#,##0_);[Red]\(&quot;R$ &quot;#,##0\)"/>
    <numFmt numFmtId="166" formatCode="_(&quot;R$ &quot;* #,##0.00_);_(&quot;R$ &quot;* \(#,##0.00\);_(&quot;R$ &quot;* &quot;-&quot;??_);_(@_)"/>
    <numFmt numFmtId="167" formatCode="_(* #,##0.00_);_(* \(#,##0.00\);_(* &quot;-&quot;??_);_(@_)"/>
    <numFmt numFmtId="168" formatCode="General_)"/>
    <numFmt numFmtId="169" formatCode="_(* #,##0.00_);_(* \(#,##0.00\);_(* \-??_);_(@_)"/>
    <numFmt numFmtId="170" formatCode="#,##0.00;[Red]#,##0.00"/>
    <numFmt numFmtId="171" formatCode="0.0000"/>
    <numFmt numFmtId="172" formatCode="_(&quot;$&quot;* #,##0.00_);_(&quot;$&quot;* \(#,##0.00\);_(&quot;$&quot;* &quot;-&quot;??_);_(@_)"/>
    <numFmt numFmtId="173" formatCode="_(&quot;R$ &quot;* #,##0.0000_);_(&quot;R$ &quot;* \(#,##0.0000\);_(&quot;R$ &quot;* &quot;-&quot;??_);_(@_)"/>
    <numFmt numFmtId="174" formatCode="0.000"/>
  </numFmts>
  <fonts count="49">
    <font>
      <sz val="10"/>
      <name val="Arial"/>
    </font>
    <font>
      <sz val="11"/>
      <color indexed="8"/>
      <name val="Calibri"/>
      <family val="2"/>
    </font>
    <font>
      <sz val="10"/>
      <name val="Arial"/>
      <family val="2"/>
    </font>
    <font>
      <sz val="11"/>
      <color indexed="8"/>
      <name val="Calibri"/>
      <family val="2"/>
    </font>
    <font>
      <sz val="10"/>
      <name val="Arial"/>
      <family val="2"/>
    </font>
    <font>
      <sz val="8"/>
      <name val="Arial"/>
      <family val="2"/>
    </font>
    <font>
      <sz val="10"/>
      <name val="Arial"/>
      <family val="2"/>
      <charset val="1"/>
    </font>
    <font>
      <b/>
      <sz val="18"/>
      <color indexed="56"/>
      <name val="Cambria"/>
      <family val="2"/>
    </font>
    <font>
      <b/>
      <sz val="15"/>
      <color indexed="56"/>
      <name val="Calibri"/>
      <family val="2"/>
    </font>
    <font>
      <b/>
      <sz val="11"/>
      <color indexed="8"/>
      <name val="Calibri"/>
      <family val="2"/>
    </font>
    <font>
      <b/>
      <sz val="12"/>
      <color indexed="8"/>
      <name val="Arial"/>
      <family val="2"/>
    </font>
    <font>
      <sz val="10"/>
      <name val="Courier"/>
      <family val="3"/>
    </font>
    <font>
      <sz val="10"/>
      <name val="Myriad Pro"/>
      <family val="2"/>
    </font>
    <font>
      <b/>
      <sz val="10"/>
      <name val="Myriad Pro"/>
      <family val="2"/>
    </font>
    <font>
      <sz val="11"/>
      <name val="Myriad Pro"/>
      <family val="2"/>
    </font>
    <font>
      <b/>
      <sz val="11"/>
      <name val="Myriad Pro"/>
      <family val="2"/>
    </font>
    <font>
      <sz val="8"/>
      <name val="Myriad Pro"/>
      <family val="2"/>
    </font>
    <font>
      <b/>
      <i/>
      <sz val="9"/>
      <name val="Myriad Pro"/>
      <family val="2"/>
    </font>
    <font>
      <b/>
      <sz val="9"/>
      <name val="Myriad Pro"/>
      <family val="2"/>
    </font>
    <font>
      <sz val="9"/>
      <name val="Myriad Pro"/>
      <family val="2"/>
    </font>
    <font>
      <vertAlign val="superscript"/>
      <sz val="12"/>
      <name val="Myriad Pro"/>
      <family val="2"/>
    </font>
    <font>
      <b/>
      <i/>
      <sz val="10"/>
      <name val="Myriad Pro"/>
      <family val="2"/>
    </font>
    <font>
      <b/>
      <sz val="12"/>
      <name val="Myriad Pro"/>
      <family val="2"/>
    </font>
    <font>
      <sz val="10"/>
      <color indexed="8"/>
      <name val="Myriad Pro"/>
      <family val="2"/>
    </font>
    <font>
      <b/>
      <sz val="8"/>
      <name val="Myriad Pro"/>
      <family val="2"/>
    </font>
    <font>
      <b/>
      <sz val="9"/>
      <color indexed="8"/>
      <name val="Myriad Pro"/>
      <family val="2"/>
    </font>
    <font>
      <sz val="9"/>
      <color indexed="8"/>
      <name val="Myriad Pro"/>
      <family val="2"/>
    </font>
    <font>
      <sz val="8"/>
      <color indexed="8"/>
      <name val="Myriad Pro"/>
      <family val="2"/>
    </font>
    <font>
      <b/>
      <i/>
      <sz val="9"/>
      <color indexed="8"/>
      <name val="Myriad Pro"/>
      <family val="2"/>
    </font>
    <font>
      <b/>
      <vertAlign val="superscript"/>
      <sz val="10"/>
      <name val="Myriad Pro"/>
      <family val="2"/>
    </font>
    <font>
      <b/>
      <vertAlign val="superscript"/>
      <sz val="12"/>
      <name val="Myriad Pro"/>
      <family val="2"/>
    </font>
    <font>
      <b/>
      <u/>
      <sz val="10"/>
      <name val="Myriad Pro"/>
      <family val="2"/>
    </font>
    <font>
      <sz val="11"/>
      <color indexed="8"/>
      <name val="Myriad Pro"/>
      <family val="2"/>
    </font>
    <font>
      <sz val="11"/>
      <color theme="1"/>
      <name val="Calibri"/>
      <family val="2"/>
      <scheme val="minor"/>
    </font>
    <font>
      <u/>
      <sz val="11"/>
      <color theme="10"/>
      <name val="Calibri"/>
      <family val="2"/>
    </font>
    <font>
      <sz val="9"/>
      <color indexed="8"/>
      <name val="Arial"/>
      <family val="2"/>
    </font>
    <font>
      <b/>
      <sz val="10"/>
      <name val="Myriad Pro"/>
      <family val="2"/>
    </font>
    <font>
      <sz val="10"/>
      <color rgb="FF000000"/>
      <name val="Myriad Pro"/>
      <family val="2"/>
    </font>
    <font>
      <sz val="10"/>
      <color indexed="8"/>
      <name val="Myriad Pro"/>
      <family val="2"/>
    </font>
    <font>
      <sz val="10"/>
      <color theme="3" tint="-0.249977111117893"/>
      <name val="Myriad Pro"/>
      <family val="2"/>
    </font>
    <font>
      <b/>
      <sz val="12"/>
      <color rgb="FF000000"/>
      <name val="Myriad Pro"/>
      <family val="2"/>
    </font>
    <font>
      <b/>
      <sz val="12"/>
      <color rgb="FFFF0000"/>
      <name val="Myriad Pro"/>
      <family val="2"/>
    </font>
    <font>
      <b/>
      <sz val="10"/>
      <color indexed="8"/>
      <name val="Myriad Pro"/>
      <family val="2"/>
    </font>
    <font>
      <b/>
      <sz val="10"/>
      <color rgb="FF000000"/>
      <name val="Myriad Pro"/>
      <family val="2"/>
    </font>
    <font>
      <b/>
      <sz val="11"/>
      <color rgb="FF000000"/>
      <name val="Myriad Pro"/>
      <family val="2"/>
    </font>
    <font>
      <b/>
      <sz val="10"/>
      <color rgb="FFFF0000"/>
      <name val="Myriad Pro"/>
      <family val="2"/>
    </font>
    <font>
      <b/>
      <sz val="9"/>
      <color indexed="8"/>
      <name val="Arial"/>
      <family val="2"/>
    </font>
    <font>
      <i/>
      <sz val="9"/>
      <name val="Myriad Pro"/>
      <family val="2"/>
    </font>
    <font>
      <i/>
      <sz val="10"/>
      <name val="Myriad Pro"/>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22"/>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3" tint="0.79998168889431442"/>
        <bgColor indexed="64"/>
      </patternFill>
    </fill>
    <fill>
      <patternFill patternType="solid">
        <fgColor indexed="22"/>
        <bgColor indexed="12"/>
      </patternFill>
    </fill>
    <fill>
      <patternFill patternType="solid">
        <fgColor indexed="22"/>
        <bgColor indexed="55"/>
      </patternFill>
    </fill>
    <fill>
      <patternFill patternType="solid">
        <fgColor theme="2" tint="-9.9978637043366805E-2"/>
        <bgColor indexed="64"/>
      </patternFill>
    </fill>
    <fill>
      <patternFill patternType="solid">
        <fgColor rgb="FFBFBFBF"/>
        <bgColor indexed="64"/>
      </patternFill>
    </fill>
  </fills>
  <borders count="52">
    <border>
      <left/>
      <right/>
      <top/>
      <bottom/>
      <diagonal/>
    </border>
    <border>
      <left/>
      <right/>
      <top/>
      <bottom style="thick">
        <color indexed="62"/>
      </bottom>
      <diagonal/>
    </border>
    <border>
      <left/>
      <right/>
      <top style="thin">
        <color indexed="62"/>
      </top>
      <bottom style="double">
        <color indexed="6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bottom style="hair">
        <color indexed="8"/>
      </bottom>
      <diagonal/>
    </border>
    <border>
      <left/>
      <right style="hair">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64"/>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8"/>
      </left>
      <right style="hair">
        <color indexed="8"/>
      </right>
      <top style="hair">
        <color indexed="8"/>
      </top>
      <bottom/>
      <diagonal/>
    </border>
    <border>
      <left/>
      <right/>
      <top style="hair">
        <color indexed="8"/>
      </top>
      <bottom/>
      <diagonal/>
    </border>
    <border>
      <left/>
      <right style="hair">
        <color indexed="8"/>
      </right>
      <top style="hair">
        <color indexed="8"/>
      </top>
      <bottom/>
      <diagonal/>
    </border>
    <border>
      <left/>
      <right style="hair">
        <color indexed="8"/>
      </right>
      <top/>
      <bottom/>
      <diagonal/>
    </border>
    <border>
      <left/>
      <right/>
      <top/>
      <bottom style="hair">
        <color indexed="8"/>
      </bottom>
      <diagonal/>
    </border>
    <border>
      <left/>
      <right style="hair">
        <color indexed="8"/>
      </right>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rgb="FFB2B2B2"/>
      </left>
      <right style="thin">
        <color rgb="FFB2B2B2"/>
      </right>
      <top style="thin">
        <color rgb="FFB2B2B2"/>
      </top>
      <bottom style="thin">
        <color rgb="FFB2B2B2"/>
      </bottom>
      <diagonal/>
    </border>
    <border>
      <left style="hair">
        <color indexed="64"/>
      </left>
      <right style="thin">
        <color indexed="64"/>
      </right>
      <top style="thin">
        <color indexed="64"/>
      </top>
      <bottom style="thin">
        <color indexed="64"/>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bottom/>
      <diagonal/>
    </border>
    <border>
      <left style="hair">
        <color indexed="64"/>
      </left>
      <right style="hair">
        <color indexed="8"/>
      </right>
      <top style="hair">
        <color indexed="8"/>
      </top>
      <bottom style="hair">
        <color indexed="8"/>
      </bottom>
      <diagonal/>
    </border>
    <border>
      <left style="hair">
        <color indexed="8"/>
      </left>
      <right style="thin">
        <color indexed="64"/>
      </right>
      <top style="hair">
        <color indexed="8"/>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10">
    <xf numFmtId="0" fontId="0" fillId="0" borderId="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6" fillId="0" borderId="0"/>
    <xf numFmtId="0" fontId="10" fillId="0" borderId="0" applyNumberFormat="0" applyFont="0" applyFill="0" applyAlignment="0">
      <alignment horizontal="left"/>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6"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33" fillId="0" borderId="0" applyFont="0" applyFill="0" applyBorder="0" applyAlignment="0" applyProtection="0"/>
    <xf numFmtId="0" fontId="3" fillId="0" borderId="0"/>
    <xf numFmtId="0" fontId="2" fillId="0" borderId="0"/>
    <xf numFmtId="0" fontId="1" fillId="0" borderId="0"/>
    <xf numFmtId="0" fontId="2" fillId="0" borderId="0"/>
    <xf numFmtId="0" fontId="1" fillId="0" borderId="0"/>
    <xf numFmtId="168" fontId="2" fillId="0" borderId="0"/>
    <xf numFmtId="0" fontId="2" fillId="0" borderId="0"/>
    <xf numFmtId="0" fontId="2" fillId="0" borderId="0"/>
    <xf numFmtId="168" fontId="2" fillId="0" borderId="0"/>
    <xf numFmtId="0" fontId="11" fillId="0" borderId="0"/>
    <xf numFmtId="0" fontId="1" fillId="0" borderId="0"/>
    <xf numFmtId="0" fontId="1" fillId="0" borderId="0"/>
    <xf numFmtId="0" fontId="2" fillId="0" borderId="0">
      <alignment wrapText="1"/>
    </xf>
    <xf numFmtId="0" fontId="2" fillId="0" borderId="0"/>
    <xf numFmtId="0" fontId="1" fillId="15" borderId="35" applyNumberFormat="0" applyFont="0" applyAlignment="0" applyProtection="0"/>
    <xf numFmtId="0" fontId="1" fillId="15" borderId="35" applyNumberFormat="0" applyFont="0" applyAlignment="0" applyProtection="0"/>
    <xf numFmtId="0" fontId="1" fillId="15" borderId="35" applyNumberFormat="0" applyFont="0" applyAlignment="0" applyProtection="0"/>
    <xf numFmtId="0" fontId="1" fillId="15" borderId="35" applyNumberFormat="0" applyFont="0" applyAlignment="0" applyProtection="0"/>
    <xf numFmtId="0" fontId="1" fillId="15" borderId="35" applyNumberFormat="0" applyFont="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1" fillId="0" borderId="0" applyFont="0" applyFill="0" applyBorder="0" applyAlignment="0" applyProtection="0"/>
    <xf numFmtId="9" fontId="6" fillId="0" borderId="0"/>
    <xf numFmtId="167" fontId="2" fillId="0" borderId="0" applyFont="0" applyFill="0" applyBorder="0" applyAlignment="0" applyProtection="0"/>
    <xf numFmtId="167" fontId="2" fillId="0" borderId="0" applyFont="0" applyFill="0" applyBorder="0" applyAlignment="0" applyProtection="0"/>
    <xf numFmtId="169" fontId="6" fillId="0" borderId="0"/>
    <xf numFmtId="167" fontId="2" fillId="0" borderId="0" applyFont="0" applyFill="0" applyBorder="0" applyAlignment="0" applyProtection="0"/>
    <xf numFmtId="167" fontId="2"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167" fontId="2" fillId="0" borderId="0" applyFont="0" applyFill="0" applyBorder="0" applyAlignment="0" applyProtection="0"/>
    <xf numFmtId="43"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9" fontId="6" fillId="0" borderId="0"/>
    <xf numFmtId="167" fontId="2" fillId="0" borderId="0" applyFont="0" applyFill="0" applyBorder="0" applyAlignment="0" applyProtection="0"/>
    <xf numFmtId="172" fontId="2" fillId="0" borderId="0" applyFont="0" applyFill="0" applyBorder="0" applyAlignment="0" applyProtection="0"/>
    <xf numFmtId="44" fontId="2" fillId="0" borderId="0" applyFill="0" applyBorder="0" applyAlignment="0" applyProtection="0"/>
  </cellStyleXfs>
  <cellXfs count="388">
    <xf numFmtId="0" fontId="0" fillId="0" borderId="0" xfId="0"/>
    <xf numFmtId="0" fontId="12" fillId="0" borderId="4" xfId="0" applyFont="1" applyFill="1" applyBorder="1"/>
    <xf numFmtId="166" fontId="12" fillId="0" borderId="4" xfId="53" applyFont="1" applyFill="1" applyBorder="1"/>
    <xf numFmtId="0" fontId="12" fillId="0" borderId="5" xfId="0" applyFont="1" applyFill="1" applyBorder="1"/>
    <xf numFmtId="0" fontId="12" fillId="0" borderId="0" xfId="0" applyFont="1" applyFill="1"/>
    <xf numFmtId="0" fontId="13" fillId="16" borderId="6" xfId="0" applyFont="1" applyFill="1" applyBorder="1" applyAlignment="1">
      <alignment horizontal="center" vertical="center"/>
    </xf>
    <xf numFmtId="0" fontId="12" fillId="0" borderId="0" xfId="0" applyFont="1" applyFill="1" applyBorder="1"/>
    <xf numFmtId="166" fontId="12" fillId="0" borderId="0" xfId="53" applyFont="1" applyFill="1" applyBorder="1"/>
    <xf numFmtId="0" fontId="12" fillId="0" borderId="8" xfId="0" applyFont="1" applyFill="1" applyBorder="1"/>
    <xf numFmtId="0" fontId="12" fillId="0" borderId="0" xfId="0" applyFont="1" applyFill="1" applyBorder="1" applyAlignment="1">
      <alignment horizontal="center"/>
    </xf>
    <xf numFmtId="0" fontId="12" fillId="0" borderId="10" xfId="0" applyFont="1" applyFill="1" applyBorder="1"/>
    <xf numFmtId="166" fontId="12" fillId="0" borderId="10" xfId="53" applyFont="1" applyFill="1" applyBorder="1"/>
    <xf numFmtId="0" fontId="12" fillId="0" borderId="11" xfId="0" applyFont="1" applyFill="1" applyBorder="1"/>
    <xf numFmtId="49" fontId="12" fillId="0" borderId="7" xfId="0" applyNumberFormat="1" applyFont="1" applyFill="1" applyBorder="1" applyAlignment="1">
      <alignment horizontal="left"/>
    </xf>
    <xf numFmtId="0" fontId="14" fillId="0" borderId="0" xfId="0" applyFont="1" applyFill="1" applyBorder="1" applyAlignment="1">
      <alignment horizontal="left" vertical="top"/>
    </xf>
    <xf numFmtId="49" fontId="15" fillId="0" borderId="12" xfId="0" applyNumberFormat="1" applyFont="1" applyFill="1" applyBorder="1" applyAlignment="1">
      <alignment horizontal="left"/>
    </xf>
    <xf numFmtId="0" fontId="15" fillId="0" borderId="13" xfId="0" applyFont="1" applyFill="1" applyBorder="1" applyAlignment="1">
      <alignment horizontal="left"/>
    </xf>
    <xf numFmtId="0" fontId="14" fillId="0" borderId="13" xfId="0" applyFont="1" applyFill="1" applyBorder="1" applyAlignment="1">
      <alignment horizontal="left"/>
    </xf>
    <xf numFmtId="0" fontId="15" fillId="0" borderId="12" xfId="0" applyFont="1" applyFill="1" applyBorder="1" applyAlignment="1">
      <alignment horizontal="left"/>
    </xf>
    <xf numFmtId="0" fontId="12" fillId="0" borderId="13" xfId="0" applyFont="1" applyFill="1" applyBorder="1"/>
    <xf numFmtId="166" fontId="12" fillId="0" borderId="13" xfId="53" applyFont="1" applyFill="1" applyBorder="1"/>
    <xf numFmtId="0" fontId="12" fillId="0" borderId="14" xfId="0" applyFont="1" applyFill="1" applyBorder="1"/>
    <xf numFmtId="49" fontId="15" fillId="0" borderId="12" xfId="0" quotePrefix="1" applyNumberFormat="1" applyFont="1" applyFill="1" applyBorder="1" applyAlignment="1">
      <alignment horizontal="left"/>
    </xf>
    <xf numFmtId="49" fontId="15" fillId="0" borderId="12" xfId="0" applyNumberFormat="1" applyFont="1" applyFill="1" applyBorder="1" applyAlignment="1"/>
    <xf numFmtId="49" fontId="13" fillId="0" borderId="6" xfId="0" applyNumberFormat="1" applyFont="1" applyFill="1" applyBorder="1" applyAlignment="1"/>
    <xf numFmtId="0" fontId="13" fillId="0" borderId="6" xfId="0" applyFont="1" applyFill="1" applyBorder="1" applyAlignment="1"/>
    <xf numFmtId="0" fontId="13" fillId="0" borderId="6" xfId="0" applyFont="1" applyFill="1" applyBorder="1" applyAlignment="1">
      <alignment horizontal="left"/>
    </xf>
    <xf numFmtId="0" fontId="12" fillId="0" borderId="6" xfId="0" applyFont="1" applyFill="1" applyBorder="1" applyAlignment="1">
      <alignment horizontal="center"/>
    </xf>
    <xf numFmtId="49" fontId="13" fillId="16" borderId="6" xfId="0" applyNumberFormat="1" applyFont="1" applyFill="1" applyBorder="1" applyAlignment="1">
      <alignment horizontal="center" vertical="center"/>
    </xf>
    <xf numFmtId="166" fontId="13" fillId="16" borderId="6" xfId="53" applyFont="1" applyFill="1" applyBorder="1" applyAlignment="1">
      <alignment horizontal="center" vertical="center"/>
    </xf>
    <xf numFmtId="0" fontId="16" fillId="0" borderId="0" xfId="0" applyFont="1" applyFill="1" applyBorder="1" applyAlignment="1">
      <alignment horizontal="center" vertical="center"/>
    </xf>
    <xf numFmtId="49" fontId="12" fillId="0" borderId="6" xfId="0" applyNumberFormat="1" applyFont="1" applyFill="1" applyBorder="1" applyAlignment="1">
      <alignment vertical="top"/>
    </xf>
    <xf numFmtId="0" fontId="12" fillId="0" borderId="6" xfId="0" applyFont="1" applyFill="1" applyBorder="1" applyAlignment="1">
      <alignment horizontal="left" vertical="justify"/>
    </xf>
    <xf numFmtId="0" fontId="12" fillId="0" borderId="12" xfId="0" applyFont="1" applyFill="1" applyBorder="1" applyAlignment="1">
      <alignment horizontal="center"/>
    </xf>
    <xf numFmtId="0" fontId="12" fillId="0" borderId="6" xfId="0" applyFont="1" applyFill="1" applyBorder="1"/>
    <xf numFmtId="166" fontId="12" fillId="0" borderId="6" xfId="53" applyFont="1" applyFill="1" applyBorder="1"/>
    <xf numFmtId="49" fontId="15" fillId="0" borderId="6" xfId="0" applyNumberFormat="1" applyFont="1" applyFill="1" applyBorder="1" applyAlignment="1"/>
    <xf numFmtId="0" fontId="15" fillId="0" borderId="6" xfId="0" applyFont="1" applyFill="1" applyBorder="1" applyAlignment="1">
      <alignment horizontal="left" wrapText="1"/>
    </xf>
    <xf numFmtId="0" fontId="13" fillId="0" borderId="12" xfId="0" applyFont="1" applyFill="1" applyBorder="1" applyAlignment="1">
      <alignment horizontal="center"/>
    </xf>
    <xf numFmtId="0" fontId="13" fillId="0" borderId="0" xfId="0" applyFont="1" applyFill="1" applyBorder="1"/>
    <xf numFmtId="49" fontId="12" fillId="0" borderId="6" xfId="0" applyNumberFormat="1" applyFont="1" applyFill="1" applyBorder="1" applyAlignment="1"/>
    <xf numFmtId="0" fontId="12" fillId="0" borderId="6" xfId="0" applyFont="1" applyFill="1" applyBorder="1" applyAlignment="1">
      <alignment horizontal="justify"/>
    </xf>
    <xf numFmtId="2" fontId="12" fillId="0" borderId="6" xfId="0" applyNumberFormat="1" applyFont="1" applyFill="1" applyBorder="1"/>
    <xf numFmtId="0" fontId="17" fillId="0" borderId="6" xfId="0" applyFont="1" applyFill="1" applyBorder="1"/>
    <xf numFmtId="166" fontId="15" fillId="16" borderId="6" xfId="53" applyFont="1" applyFill="1" applyBorder="1" applyAlignment="1">
      <alignment horizontal="center" vertical="center"/>
    </xf>
    <xf numFmtId="166" fontId="12" fillId="16" borderId="6" xfId="53" applyFont="1" applyFill="1" applyBorder="1" applyAlignment="1">
      <alignment horizontal="center" vertical="center"/>
    </xf>
    <xf numFmtId="0" fontId="18" fillId="0" borderId="6" xfId="0" applyFont="1" applyFill="1" applyBorder="1" applyAlignment="1">
      <alignment horizontal="right" wrapText="1"/>
    </xf>
    <xf numFmtId="0" fontId="19" fillId="0" borderId="12" xfId="0" applyFont="1" applyFill="1" applyBorder="1" applyAlignment="1">
      <alignment horizontal="center"/>
    </xf>
    <xf numFmtId="0" fontId="18" fillId="0" borderId="12" xfId="0" applyFont="1" applyFill="1" applyBorder="1" applyAlignment="1">
      <alignment horizontal="center"/>
    </xf>
    <xf numFmtId="0" fontId="12" fillId="0" borderId="6" xfId="0" applyFont="1" applyFill="1" applyBorder="1" applyAlignment="1">
      <alignment horizontal="justify" wrapText="1"/>
    </xf>
    <xf numFmtId="0" fontId="15" fillId="0" borderId="12" xfId="0" applyFont="1" applyFill="1" applyBorder="1" applyAlignment="1">
      <alignment horizontal="center"/>
    </xf>
    <xf numFmtId="4" fontId="12" fillId="0" borderId="6" xfId="0" applyNumberFormat="1" applyFont="1" applyFill="1" applyBorder="1"/>
    <xf numFmtId="0" fontId="15" fillId="0" borderId="6" xfId="0" applyFont="1" applyFill="1" applyBorder="1" applyAlignment="1">
      <alignment horizontal="justify" wrapText="1"/>
    </xf>
    <xf numFmtId="0" fontId="13" fillId="0" borderId="12" xfId="0" applyFont="1" applyFill="1" applyBorder="1"/>
    <xf numFmtId="166" fontId="13" fillId="0" borderId="6" xfId="53" applyFont="1" applyFill="1" applyBorder="1"/>
    <xf numFmtId="0" fontId="13" fillId="0" borderId="6" xfId="0" applyFont="1" applyFill="1" applyBorder="1"/>
    <xf numFmtId="0" fontId="12" fillId="0" borderId="6" xfId="0" applyFont="1" applyFill="1" applyBorder="1" applyAlignment="1">
      <alignment vertical="justify"/>
    </xf>
    <xf numFmtId="0" fontId="12" fillId="0" borderId="12" xfId="0" applyFont="1" applyFill="1" applyBorder="1"/>
    <xf numFmtId="0" fontId="12" fillId="0" borderId="13" xfId="0" applyFont="1" applyFill="1" applyBorder="1" applyAlignment="1">
      <alignment horizontal="justify"/>
    </xf>
    <xf numFmtId="0" fontId="15" fillId="0" borderId="12" xfId="0" applyFont="1" applyFill="1" applyBorder="1" applyAlignment="1">
      <alignment horizontal="center" wrapText="1"/>
    </xf>
    <xf numFmtId="0" fontId="14" fillId="0" borderId="0" xfId="0" applyFont="1" applyFill="1"/>
    <xf numFmtId="0" fontId="12" fillId="0" borderId="0" xfId="0" applyFont="1" applyFill="1" applyAlignment="1">
      <alignment horizontal="left"/>
    </xf>
    <xf numFmtId="49" fontId="15" fillId="0" borderId="6" xfId="0" applyNumberFormat="1" applyFont="1" applyFill="1" applyBorder="1" applyAlignment="1">
      <alignment wrapText="1"/>
    </xf>
    <xf numFmtId="0" fontId="19" fillId="0" borderId="12" xfId="0" applyFont="1" applyFill="1" applyBorder="1" applyAlignment="1">
      <alignment horizontal="center" wrapText="1"/>
    </xf>
    <xf numFmtId="0" fontId="19" fillId="0" borderId="6" xfId="0" applyFont="1" applyFill="1" applyBorder="1" applyAlignment="1">
      <alignment horizontal="justify" wrapText="1"/>
    </xf>
    <xf numFmtId="0" fontId="17" fillId="0" borderId="12" xfId="0" applyFont="1" applyFill="1" applyBorder="1" applyAlignment="1">
      <alignment horizontal="center" wrapText="1"/>
    </xf>
    <xf numFmtId="0" fontId="12" fillId="0" borderId="15" xfId="0" applyFont="1" applyFill="1" applyBorder="1" applyAlignment="1">
      <alignment horizontal="justify" wrapText="1"/>
    </xf>
    <xf numFmtId="0" fontId="13" fillId="0" borderId="0" xfId="0" applyFont="1" applyFill="1"/>
    <xf numFmtId="0" fontId="12" fillId="0" borderId="13" xfId="0" applyFont="1" applyFill="1" applyBorder="1" applyAlignment="1">
      <alignment horizontal="justify" wrapText="1"/>
    </xf>
    <xf numFmtId="0" fontId="12" fillId="0" borderId="6" xfId="0" applyFont="1" applyFill="1" applyBorder="1" applyAlignment="1"/>
    <xf numFmtId="49" fontId="13" fillId="0" borderId="6" xfId="0" applyNumberFormat="1" applyFont="1" applyFill="1" applyBorder="1" applyAlignment="1">
      <alignment wrapText="1"/>
    </xf>
    <xf numFmtId="0" fontId="13" fillId="0" borderId="6" xfId="0" applyFont="1" applyFill="1" applyBorder="1" applyAlignment="1">
      <alignment horizontal="justify" wrapText="1"/>
    </xf>
    <xf numFmtId="0" fontId="12" fillId="0" borderId="16" xfId="0" applyFont="1" applyFill="1" applyBorder="1" applyAlignment="1">
      <alignment horizontal="justify" wrapText="1"/>
    </xf>
    <xf numFmtId="0" fontId="12" fillId="0" borderId="3" xfId="0" applyFont="1" applyFill="1" applyBorder="1" applyAlignment="1">
      <alignment horizontal="center"/>
    </xf>
    <xf numFmtId="4" fontId="12" fillId="0" borderId="16" xfId="0" applyNumberFormat="1" applyFont="1" applyFill="1" applyBorder="1"/>
    <xf numFmtId="0" fontId="12" fillId="0" borderId="6" xfId="0" applyFont="1" applyFill="1" applyBorder="1" applyAlignment="1">
      <alignment horizontal="justify" vertical="center"/>
    </xf>
    <xf numFmtId="0" fontId="12" fillId="0" borderId="6" xfId="0" applyFont="1" applyFill="1" applyBorder="1" applyAlignment="1">
      <alignment horizontal="left"/>
    </xf>
    <xf numFmtId="166" fontId="22" fillId="16" borderId="6" xfId="53" applyFont="1" applyFill="1" applyBorder="1"/>
    <xf numFmtId="0" fontId="12" fillId="16" borderId="6" xfId="0" applyFont="1" applyFill="1" applyBorder="1"/>
    <xf numFmtId="49" fontId="12" fillId="0" borderId="6" xfId="0" applyNumberFormat="1" applyFont="1" applyFill="1" applyBorder="1" applyAlignment="1">
      <alignment horizontal="left" vertical="top" wrapText="1"/>
    </xf>
    <xf numFmtId="0" fontId="13" fillId="0" borderId="6" xfId="0" applyFont="1" applyFill="1" applyBorder="1" applyAlignment="1">
      <alignment horizontal="center" vertical="top" wrapText="1"/>
    </xf>
    <xf numFmtId="0" fontId="12" fillId="0" borderId="6" xfId="0" applyFont="1" applyFill="1" applyBorder="1" applyAlignment="1">
      <alignment horizontal="center" wrapText="1"/>
    </xf>
    <xf numFmtId="166" fontId="12" fillId="0" borderId="6" xfId="53" applyFont="1" applyFill="1" applyBorder="1" applyAlignment="1">
      <alignment horizontal="left" vertical="top" wrapText="1"/>
    </xf>
    <xf numFmtId="49" fontId="12" fillId="0" borderId="17" xfId="0" applyNumberFormat="1" applyFont="1" applyFill="1" applyBorder="1" applyAlignment="1">
      <alignment horizontal="left" vertical="top" wrapText="1"/>
    </xf>
    <xf numFmtId="0" fontId="13" fillId="0" borderId="17" xfId="0" applyFont="1" applyFill="1" applyBorder="1" applyAlignment="1">
      <alignment horizontal="center" vertical="top" wrapText="1"/>
    </xf>
    <xf numFmtId="0" fontId="12" fillId="0" borderId="17" xfId="0" applyFont="1" applyFill="1" applyBorder="1" applyAlignment="1">
      <alignment horizontal="center" wrapText="1"/>
    </xf>
    <xf numFmtId="166" fontId="12" fillId="0" borderId="17" xfId="53" applyFont="1" applyFill="1" applyBorder="1" applyAlignment="1">
      <alignment horizontal="left" vertical="top" wrapText="1"/>
    </xf>
    <xf numFmtId="49" fontId="12" fillId="0" borderId="7" xfId="0" applyNumberFormat="1" applyFont="1" applyFill="1" applyBorder="1" applyAlignment="1">
      <alignment horizontal="left" vertical="top" wrapText="1"/>
    </xf>
    <xf numFmtId="0" fontId="12" fillId="0" borderId="0" xfId="0" applyFont="1" applyFill="1" applyBorder="1" applyAlignment="1">
      <alignment horizontal="center" wrapText="1"/>
    </xf>
    <xf numFmtId="49" fontId="12" fillId="0" borderId="9" xfId="0" applyNumberFormat="1" applyFont="1" applyFill="1" applyBorder="1" applyAlignment="1">
      <alignment horizontal="left" vertical="top" wrapText="1"/>
    </xf>
    <xf numFmtId="0" fontId="12" fillId="0" borderId="10" xfId="0" applyFont="1" applyFill="1" applyBorder="1" applyAlignment="1">
      <alignment horizontal="center" wrapText="1"/>
    </xf>
    <xf numFmtId="0" fontId="19" fillId="0" borderId="0" xfId="0" applyFont="1" applyFill="1" applyBorder="1" applyAlignment="1">
      <alignment vertical="top" wrapText="1"/>
    </xf>
    <xf numFmtId="166" fontId="12" fillId="0" borderId="0" xfId="53" applyFont="1" applyFill="1"/>
    <xf numFmtId="49" fontId="12" fillId="0" borderId="0" xfId="0" applyNumberFormat="1" applyFont="1" applyFill="1" applyAlignment="1">
      <alignment vertical="top"/>
    </xf>
    <xf numFmtId="0" fontId="12" fillId="0" borderId="0" xfId="0" applyFont="1" applyFill="1" applyAlignment="1">
      <alignment horizontal="center"/>
    </xf>
    <xf numFmtId="0" fontId="12" fillId="0" borderId="0" xfId="49" applyFont="1"/>
    <xf numFmtId="0" fontId="12" fillId="0" borderId="8" xfId="49" applyFont="1" applyBorder="1"/>
    <xf numFmtId="0" fontId="22" fillId="0" borderId="18" xfId="49" applyFont="1" applyBorder="1" applyAlignment="1">
      <alignment horizontal="center" vertical="center"/>
    </xf>
    <xf numFmtId="0" fontId="22" fillId="0" borderId="19" xfId="49" applyFont="1" applyBorder="1" applyAlignment="1">
      <alignment horizontal="center" vertical="center"/>
    </xf>
    <xf numFmtId="0" fontId="22" fillId="0" borderId="20" xfId="49" applyFont="1" applyBorder="1" applyAlignment="1">
      <alignment horizontal="center" vertical="center"/>
    </xf>
    <xf numFmtId="0" fontId="15" fillId="0" borderId="21" xfId="49" applyFont="1" applyBorder="1" applyAlignment="1">
      <alignment horizontal="center"/>
    </xf>
    <xf numFmtId="0" fontId="14" fillId="0" borderId="21" xfId="49" applyFont="1" applyFill="1" applyBorder="1"/>
    <xf numFmtId="0" fontId="14" fillId="0" borderId="21" xfId="49" applyFont="1" applyBorder="1"/>
    <xf numFmtId="0" fontId="14" fillId="0" borderId="22" xfId="49" applyFont="1" applyBorder="1"/>
    <xf numFmtId="0" fontId="14" fillId="0" borderId="23" xfId="49" applyFont="1" applyBorder="1"/>
    <xf numFmtId="0" fontId="15" fillId="0" borderId="23" xfId="49" applyFont="1" applyBorder="1"/>
    <xf numFmtId="0" fontId="15" fillId="0" borderId="23" xfId="49" applyFont="1" applyFill="1" applyBorder="1"/>
    <xf numFmtId="0" fontId="12" fillId="0" borderId="23" xfId="49" applyFont="1" applyFill="1" applyBorder="1"/>
    <xf numFmtId="0" fontId="12" fillId="0" borderId="4" xfId="0" applyFont="1" applyFill="1" applyBorder="1" applyAlignment="1"/>
    <xf numFmtId="166" fontId="12" fillId="0" borderId="4" xfId="53" applyFont="1" applyFill="1" applyBorder="1" applyAlignment="1"/>
    <xf numFmtId="0" fontId="16" fillId="0" borderId="5" xfId="0" applyFont="1" applyFill="1" applyBorder="1"/>
    <xf numFmtId="0" fontId="12" fillId="0" borderId="0" xfId="0" applyFont="1" applyFill="1" applyBorder="1" applyAlignment="1"/>
    <xf numFmtId="166" fontId="12" fillId="0" borderId="0" xfId="53" applyFont="1" applyFill="1" applyBorder="1" applyAlignment="1"/>
    <xf numFmtId="0" fontId="16" fillId="0" borderId="8" xfId="0" applyFont="1" applyFill="1" applyBorder="1"/>
    <xf numFmtId="0" fontId="12" fillId="0" borderId="10" xfId="0" applyFont="1" applyFill="1" applyBorder="1" applyAlignment="1"/>
    <xf numFmtId="166" fontId="12" fillId="0" borderId="10" xfId="53" applyFont="1" applyFill="1" applyBorder="1" applyAlignment="1"/>
    <xf numFmtId="0" fontId="16" fillId="0" borderId="11" xfId="0" applyFont="1" applyFill="1" applyBorder="1"/>
    <xf numFmtId="0" fontId="16" fillId="0" borderId="0" xfId="0" applyFont="1" applyFill="1" applyBorder="1"/>
    <xf numFmtId="0" fontId="12" fillId="0" borderId="13" xfId="0" applyFont="1" applyFill="1" applyBorder="1" applyAlignment="1"/>
    <xf numFmtId="166" fontId="12" fillId="0" borderId="13" xfId="53" applyFont="1" applyFill="1" applyBorder="1" applyAlignment="1"/>
    <xf numFmtId="0" fontId="16" fillId="0" borderId="14" xfId="0" applyFont="1" applyFill="1" applyBorder="1"/>
    <xf numFmtId="0" fontId="13" fillId="16" borderId="6" xfId="0" applyFont="1" applyFill="1" applyBorder="1" applyAlignment="1">
      <alignment horizontal="center"/>
    </xf>
    <xf numFmtId="166" fontId="13" fillId="16" borderId="6" xfId="53" applyFont="1" applyFill="1" applyBorder="1" applyAlignment="1">
      <alignment horizontal="center"/>
    </xf>
    <xf numFmtId="166" fontId="12" fillId="0" borderId="6" xfId="53" applyFont="1" applyFill="1" applyBorder="1" applyAlignment="1"/>
    <xf numFmtId="0" fontId="16" fillId="0" borderId="6" xfId="0" applyFont="1" applyFill="1" applyBorder="1"/>
    <xf numFmtId="49" fontId="15" fillId="0" borderId="16" xfId="0" applyNumberFormat="1" applyFont="1" applyFill="1" applyBorder="1" applyAlignment="1"/>
    <xf numFmtId="0" fontId="15" fillId="0" borderId="16" xfId="0" applyFont="1" applyFill="1" applyBorder="1" applyAlignment="1">
      <alignment horizontal="left" wrapText="1"/>
    </xf>
    <xf numFmtId="0" fontId="13" fillId="0" borderId="0" xfId="0" applyFont="1" applyFill="1" applyBorder="1" applyAlignment="1"/>
    <xf numFmtId="0" fontId="13" fillId="0" borderId="16" xfId="0" applyFont="1" applyFill="1" applyBorder="1" applyAlignment="1"/>
    <xf numFmtId="166" fontId="13" fillId="0" borderId="16" xfId="53" applyFont="1" applyFill="1" applyBorder="1" applyAlignment="1"/>
    <xf numFmtId="0" fontId="24" fillId="0" borderId="16" xfId="0" applyFont="1" applyFill="1" applyBorder="1"/>
    <xf numFmtId="0" fontId="25" fillId="0" borderId="6" xfId="0" applyFont="1" applyBorder="1"/>
    <xf numFmtId="0" fontId="25" fillId="0" borderId="6" xfId="0" applyFont="1" applyBorder="1" applyAlignment="1">
      <alignment horizontal="center"/>
    </xf>
    <xf numFmtId="0" fontId="26" fillId="0" borderId="6" xfId="0" applyFont="1" applyBorder="1" applyAlignment="1"/>
    <xf numFmtId="166" fontId="26" fillId="0" borderId="6" xfId="53" applyFont="1" applyBorder="1" applyAlignment="1"/>
    <xf numFmtId="0" fontId="27" fillId="0" borderId="6" xfId="0" applyFont="1" applyBorder="1"/>
    <xf numFmtId="0" fontId="25" fillId="0" borderId="0" xfId="0" applyFont="1" applyAlignment="1">
      <alignment vertical="center"/>
    </xf>
    <xf numFmtId="0" fontId="26" fillId="0" borderId="0" xfId="0" applyFont="1"/>
    <xf numFmtId="0" fontId="25" fillId="0" borderId="6" xfId="0" applyFont="1" applyBorder="1" applyAlignment="1"/>
    <xf numFmtId="0" fontId="26" fillId="0" borderId="6" xfId="0" applyFont="1" applyBorder="1" applyAlignment="1">
      <alignment vertical="center"/>
    </xf>
    <xf numFmtId="2" fontId="19" fillId="0" borderId="6" xfId="0" applyNumberFormat="1" applyFont="1" applyFill="1" applyBorder="1" applyAlignment="1">
      <alignment horizontal="right"/>
    </xf>
    <xf numFmtId="0" fontId="21" fillId="0" borderId="6" xfId="0" applyFont="1" applyFill="1" applyBorder="1" applyAlignment="1">
      <alignment horizontal="justify"/>
    </xf>
    <xf numFmtId="2" fontId="12" fillId="0" borderId="6" xfId="0" applyNumberFormat="1" applyFont="1" applyFill="1" applyBorder="1" applyAlignment="1"/>
    <xf numFmtId="10" fontId="26" fillId="0" borderId="6" xfId="83" applyNumberFormat="1" applyFont="1" applyBorder="1" applyAlignment="1"/>
    <xf numFmtId="166" fontId="25" fillId="0" borderId="6" xfId="53" applyFont="1" applyBorder="1" applyAlignment="1"/>
    <xf numFmtId="0" fontId="26" fillId="0" borderId="0" xfId="0" applyFont="1" applyAlignment="1">
      <alignment vertical="center"/>
    </xf>
    <xf numFmtId="0" fontId="25" fillId="0" borderId="6" xfId="0" quotePrefix="1" applyFont="1" applyBorder="1" applyAlignment="1"/>
    <xf numFmtId="0" fontId="13" fillId="0" borderId="6" xfId="0" applyFont="1" applyFill="1" applyBorder="1" applyAlignment="1">
      <alignment horizontal="justify"/>
    </xf>
    <xf numFmtId="10" fontId="28" fillId="0" borderId="6" xfId="83" applyNumberFormat="1" applyFont="1" applyBorder="1" applyAlignment="1"/>
    <xf numFmtId="49" fontId="13" fillId="0" borderId="6" xfId="0" quotePrefix="1" applyNumberFormat="1" applyFont="1" applyFill="1" applyBorder="1" applyAlignment="1"/>
    <xf numFmtId="2" fontId="12" fillId="0" borderId="6" xfId="0" applyNumberFormat="1" applyFont="1" applyFill="1" applyBorder="1" applyAlignment="1">
      <alignment horizontal="right"/>
    </xf>
    <xf numFmtId="166" fontId="26" fillId="0" borderId="6" xfId="53" applyFont="1" applyBorder="1" applyAlignment="1">
      <alignment horizontal="right"/>
    </xf>
    <xf numFmtId="166" fontId="13" fillId="0" borderId="6" xfId="53" applyFont="1" applyFill="1" applyBorder="1" applyAlignment="1"/>
    <xf numFmtId="0" fontId="24" fillId="0" borderId="6" xfId="0" applyFont="1" applyFill="1" applyBorder="1"/>
    <xf numFmtId="2" fontId="13" fillId="0" borderId="6" xfId="0" applyNumberFormat="1" applyFont="1" applyFill="1" applyBorder="1" applyAlignment="1">
      <alignment horizontal="right"/>
    </xf>
    <xf numFmtId="166" fontId="25" fillId="0" borderId="6" xfId="53" applyFont="1" applyBorder="1" applyAlignment="1">
      <alignment horizontal="right"/>
    </xf>
    <xf numFmtId="0" fontId="13" fillId="0" borderId="12" xfId="0" applyFont="1" applyFill="1" applyBorder="1" applyAlignment="1"/>
    <xf numFmtId="0" fontId="12" fillId="0" borderId="12" xfId="0" applyFont="1" applyFill="1" applyBorder="1" applyAlignment="1"/>
    <xf numFmtId="4" fontId="26" fillId="0" borderId="0" xfId="0" applyNumberFormat="1" applyFont="1" applyAlignment="1">
      <alignment vertical="center"/>
    </xf>
    <xf numFmtId="0" fontId="13" fillId="0" borderId="15" xfId="0" applyFont="1" applyFill="1" applyBorder="1" applyAlignment="1">
      <alignment horizontal="justify"/>
    </xf>
    <xf numFmtId="0" fontId="15" fillId="0" borderId="0" xfId="0" applyFont="1" applyFill="1"/>
    <xf numFmtId="0" fontId="13" fillId="0" borderId="15" xfId="0" applyFont="1" applyFill="1" applyBorder="1" applyAlignment="1">
      <alignment horizontal="justify" wrapText="1"/>
    </xf>
    <xf numFmtId="49" fontId="12" fillId="0" borderId="0" xfId="0" applyNumberFormat="1" applyFont="1" applyFill="1" applyAlignment="1"/>
    <xf numFmtId="0" fontId="13" fillId="0" borderId="13" xfId="0" applyFont="1" applyFill="1" applyBorder="1" applyAlignment="1">
      <alignment horizontal="justify" wrapText="1"/>
    </xf>
    <xf numFmtId="49" fontId="12" fillId="0" borderId="12" xfId="0" applyNumberFormat="1" applyFont="1" applyFill="1" applyBorder="1" applyAlignment="1"/>
    <xf numFmtId="2" fontId="13" fillId="0" borderId="6" xfId="0" applyNumberFormat="1" applyFont="1" applyFill="1" applyBorder="1"/>
    <xf numFmtId="4" fontId="25" fillId="0" borderId="0" xfId="0" applyNumberFormat="1" applyFont="1" applyAlignment="1">
      <alignment vertical="center"/>
    </xf>
    <xf numFmtId="4" fontId="13" fillId="0" borderId="6" xfId="0" applyNumberFormat="1" applyFont="1" applyFill="1" applyBorder="1"/>
    <xf numFmtId="0" fontId="12" fillId="0" borderId="0" xfId="0" applyFont="1" applyFill="1" applyAlignment="1"/>
    <xf numFmtId="0" fontId="13" fillId="0" borderId="16" xfId="0" applyFont="1" applyFill="1" applyBorder="1" applyAlignment="1">
      <alignment horizontal="justify" wrapText="1"/>
    </xf>
    <xf numFmtId="0" fontId="13" fillId="0" borderId="3" xfId="0" applyFont="1" applyFill="1" applyBorder="1" applyAlignment="1">
      <alignment horizontal="center"/>
    </xf>
    <xf numFmtId="4" fontId="13" fillId="0" borderId="16" xfId="0" applyNumberFormat="1" applyFont="1" applyFill="1" applyBorder="1"/>
    <xf numFmtId="2" fontId="12" fillId="0" borderId="12" xfId="0" applyNumberFormat="1" applyFont="1" applyFill="1" applyBorder="1"/>
    <xf numFmtId="0" fontId="25" fillId="0" borderId="0" xfId="0" applyFont="1" applyAlignment="1">
      <alignment horizontal="right" vertical="center"/>
    </xf>
    <xf numFmtId="0" fontId="25" fillId="0" borderId="0" xfId="0" applyFont="1" applyAlignment="1">
      <alignment horizontal="center" vertical="center"/>
    </xf>
    <xf numFmtId="0" fontId="26" fillId="0" borderId="0" xfId="0" applyFont="1" applyAlignment="1">
      <alignment horizontal="right" vertical="center"/>
    </xf>
    <xf numFmtId="0" fontId="13" fillId="0" borderId="6" xfId="0" applyFont="1" applyFill="1" applyBorder="1" applyAlignment="1">
      <alignment horizontal="justify" vertical="center"/>
    </xf>
    <xf numFmtId="4" fontId="23" fillId="0" borderId="6" xfId="0" applyNumberFormat="1" applyFont="1" applyFill="1" applyBorder="1" applyAlignment="1">
      <alignment horizontal="right"/>
    </xf>
    <xf numFmtId="49" fontId="12" fillId="0" borderId="7" xfId="0" applyNumberFormat="1" applyFont="1" applyFill="1" applyBorder="1" applyAlignment="1">
      <alignment horizontal="left" wrapText="1"/>
    </xf>
    <xf numFmtId="49" fontId="12" fillId="0" borderId="9" xfId="0" applyNumberFormat="1" applyFont="1" applyFill="1" applyBorder="1" applyAlignment="1">
      <alignment horizontal="left" wrapText="1"/>
    </xf>
    <xf numFmtId="0" fontId="19" fillId="0" borderId="0" xfId="0" applyFont="1" applyFill="1" applyBorder="1" applyAlignment="1">
      <alignment wrapText="1"/>
    </xf>
    <xf numFmtId="166" fontId="12" fillId="0" borderId="0" xfId="53" applyFont="1" applyFill="1" applyAlignment="1"/>
    <xf numFmtId="0" fontId="16" fillId="0" borderId="0" xfId="0" applyFont="1" applyFill="1"/>
    <xf numFmtId="0" fontId="16" fillId="0" borderId="0" xfId="71" applyFont="1"/>
    <xf numFmtId="0" fontId="12" fillId="0" borderId="0" xfId="71" applyFont="1" applyAlignment="1">
      <alignment vertical="center"/>
    </xf>
    <xf numFmtId="0" fontId="14" fillId="0" borderId="0" xfId="71" applyFont="1" applyAlignment="1">
      <alignment horizontal="center" vertical="center"/>
    </xf>
    <xf numFmtId="0" fontId="13" fillId="0" borderId="23" xfId="71" applyFont="1" applyBorder="1" applyAlignment="1">
      <alignment horizontal="center" vertical="center" wrapText="1"/>
    </xf>
    <xf numFmtId="0" fontId="13" fillId="0" borderId="23" xfId="71" applyFont="1" applyBorder="1" applyAlignment="1">
      <alignment horizontal="left" vertical="center" wrapText="1"/>
    </xf>
    <xf numFmtId="10" fontId="13" fillId="0" borderId="23" xfId="85" applyNumberFormat="1" applyFont="1" applyBorder="1" applyAlignment="1">
      <alignment horizontal="center" vertical="center" wrapText="1"/>
    </xf>
    <xf numFmtId="0" fontId="12" fillId="0" borderId="23" xfId="71" applyFont="1" applyBorder="1" applyAlignment="1">
      <alignment horizontal="left" vertical="center" wrapText="1"/>
    </xf>
    <xf numFmtId="0" fontId="12" fillId="0" borderId="23" xfId="71" applyFont="1" applyBorder="1" applyAlignment="1">
      <alignment horizontal="center" vertical="center" wrapText="1"/>
    </xf>
    <xf numFmtId="10" fontId="12" fillId="0" borderId="23" xfId="85" applyNumberFormat="1" applyFont="1" applyBorder="1" applyAlignment="1">
      <alignment horizontal="center" vertical="center" wrapText="1"/>
    </xf>
    <xf numFmtId="171" fontId="12" fillId="0" borderId="23" xfId="71" applyNumberFormat="1" applyFont="1" applyBorder="1" applyAlignment="1">
      <alignment vertical="center"/>
    </xf>
    <xf numFmtId="171" fontId="12" fillId="0" borderId="23" xfId="71" applyNumberFormat="1" applyFont="1" applyBorder="1" applyAlignment="1">
      <alignment horizontal="right" vertical="center" wrapText="1"/>
    </xf>
    <xf numFmtId="10" fontId="13" fillId="0" borderId="23" xfId="86" applyNumberFormat="1" applyFont="1" applyBorder="1" applyAlignment="1">
      <alignment horizontal="center" vertical="center" wrapText="1"/>
    </xf>
    <xf numFmtId="0" fontId="12" fillId="0" borderId="23" xfId="71" applyFont="1" applyBorder="1" applyAlignment="1">
      <alignment horizontal="center" vertical="center"/>
    </xf>
    <xf numFmtId="0" fontId="12" fillId="0" borderId="23" xfId="71" applyFont="1" applyBorder="1" applyAlignment="1">
      <alignment vertical="center"/>
    </xf>
    <xf numFmtId="10" fontId="12" fillId="0" borderId="23" xfId="71" applyNumberFormat="1" applyFont="1" applyBorder="1" applyAlignment="1">
      <alignment horizontal="center" vertical="center"/>
    </xf>
    <xf numFmtId="0" fontId="13" fillId="17" borderId="23" xfId="71" applyFont="1" applyFill="1" applyBorder="1" applyAlignment="1">
      <alignment horizontal="left" vertical="center" wrapText="1"/>
    </xf>
    <xf numFmtId="10" fontId="13" fillId="17" borderId="23" xfId="71" applyNumberFormat="1" applyFont="1" applyFill="1" applyBorder="1" applyAlignment="1">
      <alignment horizontal="center" vertical="center"/>
    </xf>
    <xf numFmtId="0" fontId="13" fillId="0" borderId="23" xfId="71" applyFont="1" applyFill="1" applyBorder="1" applyAlignment="1">
      <alignment horizontal="left" vertical="center" wrapText="1"/>
    </xf>
    <xf numFmtId="10" fontId="13" fillId="0" borderId="23" xfId="71" applyNumberFormat="1" applyFont="1" applyFill="1" applyBorder="1" applyAlignment="1">
      <alignment horizontal="center" vertical="center"/>
    </xf>
    <xf numFmtId="0" fontId="12" fillId="0" borderId="0" xfId="71" applyFont="1" applyFill="1" applyAlignment="1">
      <alignment vertical="center"/>
    </xf>
    <xf numFmtId="0" fontId="32" fillId="0" borderId="28" xfId="71" applyFont="1" applyBorder="1" applyAlignment="1">
      <alignment horizontal="center" readingOrder="1"/>
    </xf>
    <xf numFmtId="0" fontId="14" fillId="0" borderId="29" xfId="71" applyFont="1" applyBorder="1" applyAlignment="1">
      <alignment horizontal="center" vertical="center"/>
    </xf>
    <xf numFmtId="0" fontId="32" fillId="0" borderId="0" xfId="71" applyFont="1" applyBorder="1" applyAlignment="1">
      <alignment horizontal="center" readingOrder="1"/>
    </xf>
    <xf numFmtId="0" fontId="14" fillId="0" borderId="30" xfId="71" applyFont="1" applyBorder="1" applyAlignment="1">
      <alignment horizontal="center" vertical="center"/>
    </xf>
    <xf numFmtId="0" fontId="14" fillId="0" borderId="31" xfId="71" applyFont="1" applyBorder="1" applyAlignment="1">
      <alignment vertical="center"/>
    </xf>
    <xf numFmtId="0" fontId="14" fillId="0" borderId="32" xfId="71" applyFont="1" applyBorder="1" applyAlignment="1">
      <alignment horizontal="center" vertical="center"/>
    </xf>
    <xf numFmtId="0" fontId="14" fillId="0" borderId="0" xfId="71" applyFont="1" applyAlignment="1">
      <alignment vertical="center"/>
    </xf>
    <xf numFmtId="0" fontId="12" fillId="0" borderId="0" xfId="71" applyFont="1" applyAlignment="1">
      <alignment horizontal="center" vertical="center"/>
    </xf>
    <xf numFmtId="49" fontId="13" fillId="18" borderId="6" xfId="0" applyNumberFormat="1" applyFont="1" applyFill="1" applyBorder="1" applyAlignment="1"/>
    <xf numFmtId="0" fontId="13" fillId="18" borderId="6" xfId="0" applyFont="1" applyFill="1" applyBorder="1" applyAlignment="1">
      <alignment horizontal="justify"/>
    </xf>
    <xf numFmtId="0" fontId="25" fillId="18" borderId="6" xfId="0" applyFont="1" applyFill="1" applyBorder="1" applyAlignment="1">
      <alignment horizontal="center"/>
    </xf>
    <xf numFmtId="0" fontId="12" fillId="18" borderId="6" xfId="0" applyFont="1" applyFill="1" applyBorder="1" applyAlignment="1"/>
    <xf numFmtId="166" fontId="12" fillId="18" borderId="6" xfId="53" applyFont="1" applyFill="1" applyBorder="1" applyAlignment="1"/>
    <xf numFmtId="0" fontId="16" fillId="18" borderId="6" xfId="0" applyFont="1" applyFill="1" applyBorder="1"/>
    <xf numFmtId="0" fontId="12" fillId="18" borderId="0" xfId="0" applyFont="1" applyFill="1"/>
    <xf numFmtId="0" fontId="26" fillId="18" borderId="6" xfId="0" applyFont="1" applyFill="1" applyBorder="1" applyAlignment="1">
      <alignment vertical="center"/>
    </xf>
    <xf numFmtId="0" fontId="12" fillId="18" borderId="12" xfId="0" applyFont="1" applyFill="1" applyBorder="1" applyAlignment="1">
      <alignment horizontal="center"/>
    </xf>
    <xf numFmtId="2" fontId="12" fillId="18" borderId="6" xfId="0" applyNumberFormat="1" applyFont="1" applyFill="1" applyBorder="1" applyAlignment="1"/>
    <xf numFmtId="166" fontId="26" fillId="18" borderId="6" xfId="53" applyFont="1" applyFill="1" applyBorder="1" applyAlignment="1"/>
    <xf numFmtId="0" fontId="21" fillId="18" borderId="6" xfId="0" applyFont="1" applyFill="1" applyBorder="1" applyAlignment="1">
      <alignment horizontal="justify"/>
    </xf>
    <xf numFmtId="10" fontId="28" fillId="18" borderId="6" xfId="83" applyNumberFormat="1" applyFont="1" applyFill="1" applyBorder="1" applyAlignment="1"/>
    <xf numFmtId="0" fontId="12" fillId="18" borderId="6" xfId="0" applyFont="1" applyFill="1" applyBorder="1" applyAlignment="1">
      <alignment horizontal="justify"/>
    </xf>
    <xf numFmtId="0" fontId="12" fillId="19" borderId="0" xfId="0" applyFont="1" applyFill="1"/>
    <xf numFmtId="0" fontId="25" fillId="18" borderId="6" xfId="0" applyFont="1" applyFill="1" applyBorder="1" applyAlignment="1"/>
    <xf numFmtId="2" fontId="12" fillId="18" borderId="6" xfId="0" applyNumberFormat="1" applyFont="1" applyFill="1" applyBorder="1" applyAlignment="1">
      <alignment horizontal="right"/>
    </xf>
    <xf numFmtId="166" fontId="26" fillId="18" borderId="6" xfId="53" applyFont="1" applyFill="1" applyBorder="1" applyAlignment="1">
      <alignment horizontal="right"/>
    </xf>
    <xf numFmtId="0" fontId="12" fillId="20" borderId="0" xfId="0" applyFont="1" applyFill="1"/>
    <xf numFmtId="0" fontId="13" fillId="0" borderId="6" xfId="0" quotePrefix="1" applyNumberFormat="1" applyFont="1" applyFill="1" applyBorder="1" applyAlignment="1">
      <alignment horizontal="left"/>
    </xf>
    <xf numFmtId="49" fontId="36" fillId="0" borderId="6" xfId="0" quotePrefix="1" applyNumberFormat="1" applyFont="1" applyFill="1" applyBorder="1" applyAlignment="1"/>
    <xf numFmtId="0" fontId="37" fillId="0" borderId="0" xfId="0" applyFont="1"/>
    <xf numFmtId="0" fontId="38" fillId="0" borderId="0" xfId="0" applyFont="1" applyAlignment="1">
      <alignment vertical="center"/>
    </xf>
    <xf numFmtId="0" fontId="12" fillId="18" borderId="6" xfId="0" applyFont="1" applyFill="1" applyBorder="1" applyAlignment="1">
      <alignment horizontal="justify" wrapText="1"/>
    </xf>
    <xf numFmtId="2" fontId="12" fillId="18" borderId="6" xfId="0" applyNumberFormat="1" applyFont="1" applyFill="1" applyBorder="1"/>
    <xf numFmtId="166" fontId="12" fillId="18" borderId="6" xfId="53" applyFont="1" applyFill="1" applyBorder="1"/>
    <xf numFmtId="0" fontId="12" fillId="18" borderId="6" xfId="0" applyFont="1" applyFill="1" applyBorder="1"/>
    <xf numFmtId="0" fontId="36" fillId="0" borderId="6" xfId="0" applyFont="1" applyFill="1" applyBorder="1" applyAlignment="1">
      <alignment horizontal="justify"/>
    </xf>
    <xf numFmtId="0" fontId="25" fillId="0" borderId="6" xfId="0" quotePrefix="1" applyFont="1" applyFill="1" applyBorder="1" applyAlignment="1"/>
    <xf numFmtId="166" fontId="26" fillId="0" borderId="6" xfId="53" applyFont="1" applyFill="1" applyBorder="1" applyAlignment="1">
      <alignment horizontal="right"/>
    </xf>
    <xf numFmtId="0" fontId="13" fillId="0" borderId="0" xfId="0" applyFont="1" applyFill="1" applyBorder="1" applyAlignment="1">
      <alignment horizontal="center"/>
    </xf>
    <xf numFmtId="0" fontId="13" fillId="0" borderId="10" xfId="0" applyFont="1" applyFill="1" applyBorder="1" applyAlignment="1">
      <alignment horizontal="center" wrapText="1"/>
    </xf>
    <xf numFmtId="4" fontId="39" fillId="0" borderId="6" xfId="0" applyNumberFormat="1" applyFont="1" applyFill="1" applyBorder="1"/>
    <xf numFmtId="0" fontId="22" fillId="0" borderId="36" xfId="49" applyFont="1" applyBorder="1" applyAlignment="1">
      <alignment horizontal="center" vertical="center"/>
    </xf>
    <xf numFmtId="0" fontId="15" fillId="0" borderId="37" xfId="49" applyFont="1" applyBorder="1" applyAlignment="1">
      <alignment horizontal="center"/>
    </xf>
    <xf numFmtId="44" fontId="15" fillId="0" borderId="23" xfId="109" applyFont="1" applyFill="1" applyBorder="1" applyAlignment="1" applyProtection="1">
      <alignment horizontal="left"/>
    </xf>
    <xf numFmtId="169" fontId="14" fillId="0" borderId="23" xfId="90" applyNumberFormat="1" applyFont="1" applyFill="1" applyBorder="1" applyAlignment="1" applyProtection="1">
      <alignment horizontal="left"/>
    </xf>
    <xf numFmtId="166" fontId="22" fillId="22" borderId="23" xfId="54" applyFont="1" applyFill="1" applyBorder="1" applyAlignment="1" applyProtection="1"/>
    <xf numFmtId="0" fontId="12" fillId="0" borderId="25" xfId="49" applyFont="1" applyFill="1" applyBorder="1"/>
    <xf numFmtId="166" fontId="15" fillId="0" borderId="23" xfId="54" applyFont="1" applyBorder="1"/>
    <xf numFmtId="0" fontId="15" fillId="0" borderId="38" xfId="49" applyFont="1" applyBorder="1" applyAlignment="1">
      <alignment horizontal="right"/>
    </xf>
    <xf numFmtId="0" fontId="15" fillId="0" borderId="27" xfId="49" applyFont="1" applyBorder="1" applyAlignment="1">
      <alignment horizontal="right"/>
    </xf>
    <xf numFmtId="10" fontId="15" fillId="0" borderId="23" xfId="84" applyNumberFormat="1" applyFont="1" applyBorder="1"/>
    <xf numFmtId="166" fontId="14" fillId="0" borderId="23" xfId="54" applyFont="1" applyBorder="1"/>
    <xf numFmtId="0" fontId="14" fillId="0" borderId="38" xfId="49" applyFont="1" applyBorder="1" applyAlignment="1">
      <alignment horizontal="center"/>
    </xf>
    <xf numFmtId="0" fontId="12" fillId="0" borderId="27" xfId="49" applyFont="1" applyBorder="1" applyAlignment="1"/>
    <xf numFmtId="0" fontId="14" fillId="0" borderId="27" xfId="49" applyFont="1" applyBorder="1"/>
    <xf numFmtId="0" fontId="14" fillId="0" borderId="41" xfId="49" applyFont="1" applyBorder="1"/>
    <xf numFmtId="44" fontId="15" fillId="0" borderId="23" xfId="109" applyFont="1" applyFill="1" applyBorder="1" applyAlignment="1" applyProtection="1">
      <alignment horizontal="left" wrapText="1"/>
    </xf>
    <xf numFmtId="0" fontId="40" fillId="23" borderId="42" xfId="0" applyFont="1" applyFill="1" applyBorder="1" applyAlignment="1">
      <alignment horizontal="left" vertical="center"/>
    </xf>
    <xf numFmtId="0" fontId="40" fillId="23" borderId="43" xfId="0" applyFont="1" applyFill="1" applyBorder="1" applyAlignment="1">
      <alignment vertical="center"/>
    </xf>
    <xf numFmtId="0" fontId="40" fillId="23" borderId="44" xfId="0" applyFont="1" applyFill="1" applyBorder="1" applyAlignment="1">
      <alignment horizontal="left" vertical="center"/>
    </xf>
    <xf numFmtId="0" fontId="40" fillId="23" borderId="45" xfId="0" applyFont="1" applyFill="1" applyBorder="1" applyAlignment="1">
      <alignment vertical="center"/>
    </xf>
    <xf numFmtId="0" fontId="40" fillId="24" borderId="46" xfId="0" applyFont="1" applyFill="1" applyBorder="1" applyAlignment="1">
      <alignment horizontal="left" vertical="center"/>
    </xf>
    <xf numFmtId="0" fontId="40" fillId="24" borderId="47" xfId="0" applyFont="1" applyFill="1" applyBorder="1" applyAlignment="1">
      <alignment vertical="center"/>
    </xf>
    <xf numFmtId="0" fontId="40" fillId="24" borderId="47" xfId="0" applyFont="1" applyFill="1" applyBorder="1" applyAlignment="1">
      <alignment horizontal="left" vertical="center"/>
    </xf>
    <xf numFmtId="0" fontId="40" fillId="24" borderId="48" xfId="0" applyFont="1" applyFill="1" applyBorder="1" applyAlignment="1">
      <alignment horizontal="left" vertical="center"/>
    </xf>
    <xf numFmtId="0" fontId="40" fillId="24" borderId="49" xfId="0" applyFont="1" applyFill="1" applyBorder="1" applyAlignment="1">
      <alignment vertical="center"/>
    </xf>
    <xf numFmtId="0" fontId="40" fillId="24" borderId="50" xfId="0" applyFont="1" applyFill="1" applyBorder="1" applyAlignment="1">
      <alignment horizontal="left" vertical="center"/>
    </xf>
    <xf numFmtId="0" fontId="40" fillId="24" borderId="51" xfId="0" applyFont="1" applyFill="1" applyBorder="1" applyAlignment="1">
      <alignment vertical="center"/>
    </xf>
    <xf numFmtId="0" fontId="12" fillId="0" borderId="6" xfId="0" applyFont="1" applyFill="1" applyBorder="1" applyAlignment="1">
      <alignment wrapText="1"/>
    </xf>
    <xf numFmtId="166" fontId="25" fillId="0" borderId="6" xfId="53" applyFont="1" applyFill="1" applyBorder="1" applyAlignment="1"/>
    <xf numFmtId="0" fontId="25" fillId="0" borderId="6" xfId="0" applyFont="1" applyFill="1" applyBorder="1" applyAlignment="1">
      <alignment horizontal="center"/>
    </xf>
    <xf numFmtId="0" fontId="26" fillId="0" borderId="6" xfId="0" applyFont="1" applyFill="1" applyBorder="1" applyAlignment="1"/>
    <xf numFmtId="166" fontId="26" fillId="0" borderId="6" xfId="53" applyFont="1" applyFill="1" applyBorder="1" applyAlignment="1"/>
    <xf numFmtId="0" fontId="27" fillId="0" borderId="6" xfId="0" applyFont="1" applyFill="1" applyBorder="1"/>
    <xf numFmtId="0" fontId="25" fillId="0" borderId="6" xfId="0" applyFont="1" applyFill="1" applyBorder="1" applyAlignment="1"/>
    <xf numFmtId="0" fontId="26" fillId="0" borderId="6" xfId="0" applyFont="1" applyFill="1" applyBorder="1" applyAlignment="1">
      <alignment vertical="center"/>
    </xf>
    <xf numFmtId="0" fontId="41" fillId="16" borderId="51" xfId="0" applyFont="1" applyFill="1" applyBorder="1" applyAlignment="1">
      <alignment horizontal="left" vertical="center"/>
    </xf>
    <xf numFmtId="0" fontId="43" fillId="23" borderId="42" xfId="0" applyFont="1" applyFill="1" applyBorder="1" applyAlignment="1">
      <alignment horizontal="left" vertical="center"/>
    </xf>
    <xf numFmtId="0" fontId="43" fillId="23" borderId="43" xfId="0" applyFont="1" applyFill="1" applyBorder="1" applyAlignment="1">
      <alignment horizontal="left" vertical="center"/>
    </xf>
    <xf numFmtId="0" fontId="43" fillId="23" borderId="44" xfId="0" applyFont="1" applyFill="1" applyBorder="1" applyAlignment="1">
      <alignment horizontal="left" vertical="center"/>
    </xf>
    <xf numFmtId="0" fontId="43" fillId="23" borderId="45" xfId="0" applyFont="1" applyFill="1" applyBorder="1" applyAlignment="1">
      <alignment horizontal="left" vertical="center"/>
    </xf>
    <xf numFmtId="0" fontId="43" fillId="24" borderId="46" xfId="0" applyFont="1" applyFill="1" applyBorder="1" applyAlignment="1">
      <alignment horizontal="left" vertical="center"/>
    </xf>
    <xf numFmtId="0" fontId="43" fillId="24" borderId="47" xfId="0" applyFont="1" applyFill="1" applyBorder="1" applyAlignment="1">
      <alignment horizontal="left" vertical="center"/>
    </xf>
    <xf numFmtId="0" fontId="43" fillId="24" borderId="48" xfId="0" applyFont="1" applyFill="1" applyBorder="1" applyAlignment="1">
      <alignment horizontal="left" vertical="center"/>
    </xf>
    <xf numFmtId="0" fontId="44" fillId="23" borderId="43" xfId="0" applyFont="1" applyFill="1" applyBorder="1" applyAlignment="1">
      <alignment vertical="center"/>
    </xf>
    <xf numFmtId="0" fontId="44" fillId="23" borderId="43" xfId="0" applyFont="1" applyFill="1" applyBorder="1" applyAlignment="1">
      <alignment horizontal="left" vertical="center"/>
    </xf>
    <xf numFmtId="0" fontId="44" fillId="23" borderId="44" xfId="0" applyFont="1" applyFill="1" applyBorder="1" applyAlignment="1">
      <alignment horizontal="left" vertical="center"/>
    </xf>
    <xf numFmtId="0" fontId="44" fillId="23" borderId="45" xfId="0" applyFont="1" applyFill="1" applyBorder="1" applyAlignment="1">
      <alignment vertical="center"/>
    </xf>
    <xf numFmtId="0" fontId="44" fillId="23" borderId="45" xfId="0" applyFont="1" applyFill="1" applyBorder="1" applyAlignment="1">
      <alignment horizontal="left" vertical="center"/>
    </xf>
    <xf numFmtId="0" fontId="44" fillId="24" borderId="46" xfId="0" applyFont="1" applyFill="1" applyBorder="1" applyAlignment="1">
      <alignment horizontal="left" vertical="center"/>
    </xf>
    <xf numFmtId="0" fontId="44" fillId="24" borderId="47" xfId="0" applyFont="1" applyFill="1" applyBorder="1" applyAlignment="1">
      <alignment vertical="center"/>
    </xf>
    <xf numFmtId="0" fontId="44" fillId="24" borderId="47" xfId="0" applyFont="1" applyFill="1" applyBorder="1" applyAlignment="1">
      <alignment horizontal="left" vertical="center"/>
    </xf>
    <xf numFmtId="0" fontId="44" fillId="24" borderId="48" xfId="0" applyFont="1" applyFill="1" applyBorder="1" applyAlignment="1">
      <alignment horizontal="left" vertical="center"/>
    </xf>
    <xf numFmtId="0" fontId="44" fillId="24" borderId="49" xfId="0" applyFont="1" applyFill="1" applyBorder="1" applyAlignment="1">
      <alignment vertical="center"/>
    </xf>
    <xf numFmtId="49" fontId="15" fillId="0" borderId="23" xfId="109" applyNumberFormat="1" applyFont="1" applyFill="1" applyBorder="1" applyAlignment="1" applyProtection="1">
      <alignment horizontal="left"/>
    </xf>
    <xf numFmtId="0" fontId="14" fillId="0" borderId="39" xfId="49" applyFont="1" applyBorder="1" applyAlignment="1">
      <alignment horizontal="left"/>
    </xf>
    <xf numFmtId="0" fontId="15" fillId="0" borderId="39" xfId="49" applyFont="1" applyBorder="1" applyAlignment="1">
      <alignment horizontal="left"/>
    </xf>
    <xf numFmtId="0" fontId="15" fillId="0" borderId="39" xfId="49" applyFont="1" applyFill="1" applyBorder="1" applyAlignment="1">
      <alignment horizontal="left"/>
    </xf>
    <xf numFmtId="0" fontId="14" fillId="0" borderId="38" xfId="49" applyFont="1" applyBorder="1" applyAlignment="1">
      <alignment horizontal="left"/>
    </xf>
    <xf numFmtId="49" fontId="15" fillId="0" borderId="30" xfId="109" applyNumberFormat="1" applyFont="1" applyFill="1" applyBorder="1" applyAlignment="1" applyProtection="1">
      <alignment horizontal="left"/>
    </xf>
    <xf numFmtId="9" fontId="15" fillId="21" borderId="23" xfId="87" applyNumberFormat="1" applyFont="1" applyFill="1" applyBorder="1" applyAlignment="1" applyProtection="1">
      <alignment horizontal="center"/>
    </xf>
    <xf numFmtId="9" fontId="15" fillId="0" borderId="23" xfId="87" applyNumberFormat="1" applyFont="1" applyFill="1" applyBorder="1" applyAlignment="1" applyProtection="1">
      <alignment horizontal="center"/>
    </xf>
    <xf numFmtId="9" fontId="15" fillId="21" borderId="26" xfId="87" applyNumberFormat="1" applyFont="1" applyFill="1" applyBorder="1" applyAlignment="1" applyProtection="1">
      <alignment horizontal="center"/>
    </xf>
    <xf numFmtId="9" fontId="12" fillId="0" borderId="0" xfId="49" applyNumberFormat="1" applyFont="1" applyFill="1"/>
    <xf numFmtId="9" fontId="15" fillId="0" borderId="25" xfId="49" applyNumberFormat="1" applyFont="1" applyFill="1" applyBorder="1"/>
    <xf numFmtId="9" fontId="15" fillId="0" borderId="25" xfId="87" applyNumberFormat="1" applyFont="1" applyFill="1" applyBorder="1" applyAlignment="1" applyProtection="1">
      <alignment horizontal="center"/>
    </xf>
    <xf numFmtId="9" fontId="15" fillId="0" borderId="26" xfId="87" applyNumberFormat="1" applyFont="1" applyFill="1" applyBorder="1" applyAlignment="1" applyProtection="1">
      <alignment horizontal="center"/>
    </xf>
    <xf numFmtId="9" fontId="15" fillId="0" borderId="23" xfId="49" applyNumberFormat="1" applyFont="1" applyBorder="1"/>
    <xf numFmtId="9" fontId="15" fillId="0" borderId="25" xfId="49" applyNumberFormat="1" applyFont="1" applyBorder="1"/>
    <xf numFmtId="9" fontId="12" fillId="0" borderId="0" xfId="49" applyNumberFormat="1" applyFont="1"/>
    <xf numFmtId="9" fontId="15" fillId="7" borderId="23" xfId="87" applyNumberFormat="1" applyFont="1" applyFill="1" applyBorder="1" applyAlignment="1" applyProtection="1">
      <alignment horizontal="center"/>
    </xf>
    <xf numFmtId="9" fontId="12" fillId="0" borderId="0" xfId="49" applyNumberFormat="1" applyFont="1" applyBorder="1"/>
    <xf numFmtId="9" fontId="12" fillId="0" borderId="23" xfId="49" applyNumberFormat="1" applyFont="1" applyBorder="1"/>
    <xf numFmtId="9" fontId="14" fillId="0" borderId="23" xfId="49" applyNumberFormat="1" applyFont="1" applyBorder="1"/>
    <xf numFmtId="9" fontId="14" fillId="0" borderId="23" xfId="87" applyNumberFormat="1" applyFont="1" applyFill="1" applyBorder="1" applyAlignment="1" applyProtection="1">
      <alignment horizontal="center"/>
    </xf>
    <xf numFmtId="9" fontId="15" fillId="21" borderId="24" xfId="87" applyNumberFormat="1" applyFont="1" applyFill="1" applyBorder="1" applyAlignment="1" applyProtection="1">
      <alignment horizontal="center"/>
    </xf>
    <xf numFmtId="9" fontId="14" fillId="0" borderId="25" xfId="49" applyNumberFormat="1" applyFont="1" applyBorder="1"/>
    <xf numFmtId="9" fontId="12" fillId="0" borderId="0" xfId="49" applyNumberFormat="1" applyFont="1" applyFill="1" applyBorder="1"/>
    <xf numFmtId="0" fontId="43" fillId="24" borderId="50" xfId="0" applyFont="1" applyFill="1" applyBorder="1" applyAlignment="1">
      <alignment horizontal="left" vertical="center"/>
    </xf>
    <xf numFmtId="0" fontId="45" fillId="16" borderId="51" xfId="0" applyFont="1" applyFill="1" applyBorder="1" applyAlignment="1">
      <alignment horizontal="left" vertical="center"/>
    </xf>
    <xf numFmtId="49" fontId="13" fillId="0" borderId="12" xfId="0" applyNumberFormat="1" applyFont="1" applyFill="1" applyBorder="1" applyAlignment="1">
      <alignment horizontal="left"/>
    </xf>
    <xf numFmtId="0" fontId="13" fillId="0" borderId="12" xfId="0" applyFont="1" applyFill="1" applyBorder="1" applyAlignment="1">
      <alignment horizontal="left"/>
    </xf>
    <xf numFmtId="49" fontId="13" fillId="0" borderId="12" xfId="0" quotePrefix="1" applyNumberFormat="1" applyFont="1" applyFill="1" applyBorder="1" applyAlignment="1">
      <alignment horizontal="left"/>
    </xf>
    <xf numFmtId="49" fontId="13" fillId="0" borderId="12" xfId="0" applyNumberFormat="1" applyFont="1" applyFill="1" applyBorder="1" applyAlignment="1"/>
    <xf numFmtId="166" fontId="12" fillId="0" borderId="6" xfId="54" applyFont="1" applyFill="1" applyBorder="1" applyAlignment="1"/>
    <xf numFmtId="0" fontId="46" fillId="0" borderId="0" xfId="0" applyFont="1" applyAlignment="1">
      <alignment vertical="center"/>
    </xf>
    <xf numFmtId="166" fontId="26" fillId="0" borderId="6" xfId="54" applyFont="1" applyBorder="1" applyAlignment="1"/>
    <xf numFmtId="10" fontId="26" fillId="0" borderId="6" xfId="84" applyNumberFormat="1" applyFont="1" applyBorder="1" applyAlignment="1"/>
    <xf numFmtId="166" fontId="25" fillId="0" borderId="6" xfId="54" applyFont="1" applyBorder="1" applyAlignment="1"/>
    <xf numFmtId="166" fontId="26" fillId="0" borderId="6" xfId="54" applyFont="1" applyBorder="1" applyAlignment="1">
      <alignment horizontal="right"/>
    </xf>
    <xf numFmtId="10" fontId="28" fillId="0" borderId="6" xfId="84" applyNumberFormat="1" applyFont="1" applyBorder="1" applyAlignment="1"/>
    <xf numFmtId="166" fontId="13" fillId="0" borderId="6" xfId="54" applyFont="1" applyFill="1" applyBorder="1" applyAlignment="1"/>
    <xf numFmtId="0" fontId="46" fillId="0" borderId="0" xfId="0" applyFont="1" applyAlignment="1">
      <alignment horizontal="left" vertical="center"/>
    </xf>
    <xf numFmtId="0" fontId="26" fillId="0" borderId="6" xfId="0" applyFont="1" applyBorder="1" applyAlignment="1">
      <alignment vertical="center" wrapText="1"/>
    </xf>
    <xf numFmtId="0" fontId="16" fillId="0" borderId="6" xfId="0" applyFont="1" applyFill="1" applyBorder="1" applyAlignment="1">
      <alignment wrapText="1"/>
    </xf>
    <xf numFmtId="0" fontId="12" fillId="0" borderId="15" xfId="0" applyFont="1" applyFill="1" applyBorder="1" applyAlignment="1">
      <alignment horizontal="justify"/>
    </xf>
    <xf numFmtId="10" fontId="28" fillId="0" borderId="6" xfId="83" applyNumberFormat="1" applyFont="1" applyFill="1" applyBorder="1" applyAlignment="1"/>
    <xf numFmtId="0" fontId="35" fillId="0" borderId="0" xfId="0" applyFont="1"/>
    <xf numFmtId="170" fontId="35" fillId="0" borderId="0" xfId="0" applyNumberFormat="1" applyFont="1"/>
    <xf numFmtId="0" fontId="47" fillId="0" borderId="6" xfId="0" applyFont="1" applyFill="1" applyBorder="1" applyAlignment="1">
      <alignment wrapText="1"/>
    </xf>
    <xf numFmtId="0" fontId="48" fillId="0" borderId="6" xfId="0" applyFont="1" applyFill="1" applyBorder="1"/>
    <xf numFmtId="0" fontId="47" fillId="0" borderId="6" xfId="0" applyFont="1" applyFill="1" applyBorder="1"/>
    <xf numFmtId="0" fontId="22" fillId="24" borderId="51" xfId="0" applyFont="1" applyFill="1" applyBorder="1" applyAlignment="1">
      <alignment vertical="center"/>
    </xf>
    <xf numFmtId="0" fontId="22" fillId="16" borderId="51" xfId="0" applyFont="1" applyFill="1" applyBorder="1" applyAlignment="1">
      <alignment horizontal="left" vertical="center"/>
    </xf>
    <xf numFmtId="0" fontId="13" fillId="16" borderId="51" xfId="0" applyFont="1" applyFill="1" applyBorder="1" applyAlignment="1">
      <alignment horizontal="left" vertical="center"/>
    </xf>
    <xf numFmtId="166" fontId="15" fillId="0" borderId="23" xfId="54" applyFont="1" applyFill="1" applyBorder="1"/>
    <xf numFmtId="0" fontId="42" fillId="0" borderId="6" xfId="0" applyFont="1" applyFill="1" applyBorder="1" applyAlignment="1">
      <alignment wrapText="1"/>
    </xf>
    <xf numFmtId="166" fontId="12" fillId="0" borderId="6" xfId="53" applyNumberFormat="1" applyFont="1" applyFill="1" applyBorder="1"/>
    <xf numFmtId="173" fontId="12" fillId="0" borderId="6" xfId="53" applyNumberFormat="1" applyFont="1" applyFill="1" applyBorder="1"/>
    <xf numFmtId="174" fontId="12" fillId="0" borderId="6" xfId="0" applyNumberFormat="1" applyFont="1" applyFill="1" applyBorder="1"/>
    <xf numFmtId="0" fontId="22" fillId="16" borderId="51" xfId="0" applyFont="1" applyFill="1" applyBorder="1" applyAlignment="1">
      <alignment horizontal="left" vertical="center"/>
    </xf>
    <xf numFmtId="0" fontId="40" fillId="16" borderId="49" xfId="0" applyFont="1" applyFill="1" applyBorder="1" applyAlignment="1">
      <alignment horizontal="left" vertical="center" wrapText="1"/>
    </xf>
    <xf numFmtId="0" fontId="40" fillId="23" borderId="45" xfId="0" applyFont="1" applyFill="1" applyBorder="1" applyAlignment="1">
      <alignment horizontal="left" vertical="center"/>
    </xf>
    <xf numFmtId="0" fontId="40" fillId="23" borderId="43" xfId="0" applyFont="1" applyFill="1" applyBorder="1" applyAlignment="1">
      <alignment horizontal="left" vertical="center"/>
    </xf>
    <xf numFmtId="0" fontId="15" fillId="16" borderId="12" xfId="0" applyFont="1" applyFill="1" applyBorder="1" applyAlignment="1">
      <alignment horizontal="right" wrapText="1"/>
    </xf>
    <xf numFmtId="0" fontId="15" fillId="16" borderId="13" xfId="0" applyFont="1" applyFill="1" applyBorder="1" applyAlignment="1">
      <alignment horizontal="right" wrapText="1"/>
    </xf>
    <xf numFmtId="0" fontId="15" fillId="0" borderId="12" xfId="0" applyFont="1" applyFill="1" applyBorder="1" applyAlignment="1">
      <alignment horizontal="right" wrapText="1"/>
    </xf>
    <xf numFmtId="0" fontId="15" fillId="0" borderId="13" xfId="0" applyFont="1" applyFill="1" applyBorder="1" applyAlignment="1">
      <alignment horizontal="right" wrapText="1"/>
    </xf>
    <xf numFmtId="0" fontId="13" fillId="18" borderId="12" xfId="74" applyFont="1" applyFill="1" applyBorder="1" applyAlignment="1">
      <alignment horizontal="right" wrapText="1"/>
    </xf>
    <xf numFmtId="0" fontId="13" fillId="18" borderId="13" xfId="74" applyFont="1" applyFill="1" applyBorder="1" applyAlignment="1">
      <alignment horizontal="right" wrapText="1"/>
    </xf>
    <xf numFmtId="49" fontId="13" fillId="0" borderId="3" xfId="0" applyNumberFormat="1" applyFont="1" applyFill="1" applyBorder="1" applyAlignment="1">
      <alignment horizontal="left" vertical="top" wrapText="1"/>
    </xf>
    <xf numFmtId="49" fontId="13" fillId="0" borderId="4" xfId="0" applyNumberFormat="1" applyFont="1" applyFill="1" applyBorder="1" applyAlignment="1">
      <alignment horizontal="left" vertical="top" wrapText="1"/>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2" fillId="16" borderId="12" xfId="0" applyFont="1" applyFill="1" applyBorder="1" applyAlignment="1">
      <alignment horizontal="right" wrapText="1"/>
    </xf>
    <xf numFmtId="0" fontId="22" fillId="16" borderId="13" xfId="0" applyFont="1" applyFill="1" applyBorder="1" applyAlignment="1">
      <alignment horizontal="right" wrapText="1"/>
    </xf>
    <xf numFmtId="0" fontId="44" fillId="16" borderId="49" xfId="0" applyFont="1" applyFill="1" applyBorder="1" applyAlignment="1">
      <alignment horizontal="left" vertical="center" wrapText="1"/>
    </xf>
    <xf numFmtId="0" fontId="43" fillId="16" borderId="49" xfId="0" applyFont="1" applyFill="1" applyBorder="1" applyAlignment="1">
      <alignment horizontal="left" vertical="center" wrapText="1"/>
    </xf>
    <xf numFmtId="0" fontId="13" fillId="16" borderId="23" xfId="71" applyFont="1" applyFill="1" applyBorder="1" applyAlignment="1">
      <alignment horizontal="center" vertical="center" wrapText="1"/>
    </xf>
    <xf numFmtId="0" fontId="12" fillId="0" borderId="24" xfId="71" applyFont="1" applyBorder="1" applyAlignment="1">
      <alignment horizontal="left" vertical="center" wrapText="1"/>
    </xf>
    <xf numFmtId="0" fontId="12" fillId="0" borderId="33" xfId="71" applyFont="1" applyBorder="1" applyAlignment="1">
      <alignment horizontal="left" vertical="center" wrapText="1"/>
    </xf>
    <xf numFmtId="0" fontId="12" fillId="0" borderId="34" xfId="71" applyFont="1" applyBorder="1" applyAlignment="1">
      <alignment horizontal="left" vertical="center" wrapText="1"/>
    </xf>
    <xf numFmtId="0" fontId="14" fillId="0" borderId="40" xfId="49" applyFont="1" applyBorder="1" applyAlignment="1">
      <alignment horizontal="center"/>
    </xf>
    <xf numFmtId="0" fontId="14" fillId="0" borderId="23" xfId="49" applyFont="1" applyBorder="1" applyAlignment="1">
      <alignment horizontal="center"/>
    </xf>
    <xf numFmtId="0" fontId="15" fillId="0" borderId="40" xfId="49" applyFont="1" applyFill="1" applyBorder="1" applyAlignment="1">
      <alignment horizontal="right"/>
    </xf>
    <xf numFmtId="0" fontId="15" fillId="0" borderId="23" xfId="49" applyFont="1" applyFill="1" applyBorder="1" applyAlignment="1">
      <alignment horizontal="right"/>
    </xf>
    <xf numFmtId="0" fontId="15" fillId="0" borderId="38" xfId="49" applyFont="1" applyBorder="1" applyAlignment="1">
      <alignment horizontal="right"/>
    </xf>
    <xf numFmtId="0" fontId="15" fillId="0" borderId="27" xfId="49" applyFont="1" applyBorder="1" applyAlignment="1">
      <alignment horizontal="right"/>
    </xf>
    <xf numFmtId="0" fontId="13" fillId="0" borderId="9" xfId="49" applyFont="1" applyBorder="1" applyAlignment="1">
      <alignment horizontal="left" vertical="top"/>
    </xf>
    <xf numFmtId="0" fontId="13" fillId="0" borderId="10" xfId="49" applyFont="1" applyBorder="1" applyAlignment="1">
      <alignment horizontal="left" vertical="top"/>
    </xf>
    <xf numFmtId="0" fontId="13" fillId="0" borderId="11" xfId="49" applyFont="1" applyBorder="1" applyAlignment="1">
      <alignment horizontal="left" vertical="top"/>
    </xf>
    <xf numFmtId="0" fontId="40" fillId="23" borderId="0" xfId="0" applyFont="1" applyFill="1" applyBorder="1" applyAlignment="1">
      <alignment horizontal="left" vertical="center"/>
    </xf>
    <xf numFmtId="0" fontId="40" fillId="23" borderId="8" xfId="0" applyFont="1" applyFill="1" applyBorder="1" applyAlignment="1">
      <alignment horizontal="left" vertical="center"/>
    </xf>
    <xf numFmtId="0" fontId="40" fillId="24" borderId="49" xfId="0" applyFont="1" applyFill="1" applyBorder="1" applyAlignment="1">
      <alignment horizontal="left" vertical="center" wrapText="1"/>
    </xf>
  </cellXfs>
  <cellStyles count="110">
    <cellStyle name="20% - Ênfase1 2" xfId="1"/>
    <cellStyle name="20% - Ênfase1 3" xfId="2"/>
    <cellStyle name="20% - Ênfase1 4" xfId="3"/>
    <cellStyle name="20% - Ênfase1 5" xfId="4"/>
    <cellStyle name="20% - Ênfase2 2" xfId="5"/>
    <cellStyle name="20% - Ênfase2 3" xfId="6"/>
    <cellStyle name="20% - Ênfase2 4" xfId="7"/>
    <cellStyle name="20% - Ênfase2 5" xfId="8"/>
    <cellStyle name="20% - Ênfase3 2" xfId="9"/>
    <cellStyle name="20% - Ênfase3 3" xfId="10"/>
    <cellStyle name="20% - Ênfase3 4" xfId="11"/>
    <cellStyle name="20% - Ênfase3 5" xfId="12"/>
    <cellStyle name="20% - Ênfase4 2" xfId="13"/>
    <cellStyle name="20% - Ênfase4 3" xfId="14"/>
    <cellStyle name="20% - Ênfase4 4" xfId="15"/>
    <cellStyle name="20% - Ênfase4 5" xfId="16"/>
    <cellStyle name="20% - Ênfase5 2" xfId="17"/>
    <cellStyle name="20% - Ênfase5 3" xfId="18"/>
    <cellStyle name="20% - Ênfase5 4" xfId="19"/>
    <cellStyle name="20% - Ênfase5 5" xfId="20"/>
    <cellStyle name="20% - Ênfase6 2" xfId="21"/>
    <cellStyle name="20% - Ênfase6 3" xfId="22"/>
    <cellStyle name="20% - Ênfase6 4" xfId="23"/>
    <cellStyle name="20% - Ênfase6 5" xfId="24"/>
    <cellStyle name="40% - Ênfase1 2" xfId="25"/>
    <cellStyle name="40% - Ênfase1 3" xfId="26"/>
    <cellStyle name="40% - Ênfase1 4" xfId="27"/>
    <cellStyle name="40% - Ênfase1 5" xfId="28"/>
    <cellStyle name="40% - Ênfase2 2" xfId="29"/>
    <cellStyle name="40% - Ênfase2 3" xfId="30"/>
    <cellStyle name="40% - Ênfase2 4" xfId="31"/>
    <cellStyle name="40% - Ênfase2 5" xfId="32"/>
    <cellStyle name="40% - Ênfase3 2" xfId="33"/>
    <cellStyle name="40% - Ênfase3 3" xfId="34"/>
    <cellStyle name="40% - Ênfase3 4" xfId="35"/>
    <cellStyle name="40% - Ênfase3 5" xfId="36"/>
    <cellStyle name="40% - Ênfase4 2" xfId="37"/>
    <cellStyle name="40% - Ênfase4 3" xfId="38"/>
    <cellStyle name="40% - Ênfase4 4" xfId="39"/>
    <cellStyle name="40% - Ênfase4 5" xfId="40"/>
    <cellStyle name="40% - Ênfase5 2" xfId="41"/>
    <cellStyle name="40% - Ênfase5 3" xfId="42"/>
    <cellStyle name="40% - Ênfase5 4" xfId="43"/>
    <cellStyle name="40% - Ênfase5 5" xfId="44"/>
    <cellStyle name="40% - Ênfase6 2" xfId="45"/>
    <cellStyle name="40% - Ênfase6 3" xfId="46"/>
    <cellStyle name="40% - Ênfase6 4" xfId="47"/>
    <cellStyle name="40% - Ênfase6 5" xfId="48"/>
    <cellStyle name="Excel Built-in Normal" xfId="49"/>
    <cellStyle name="Gameleira" xfId="50"/>
    <cellStyle name="Hiperlink 2" xfId="51"/>
    <cellStyle name="Hyperlink 2" xfId="52"/>
    <cellStyle name="Moeda" xfId="53" builtinId="4"/>
    <cellStyle name="Moeda 2" xfId="54"/>
    <cellStyle name="Moeda 2 2" xfId="55"/>
    <cellStyle name="Moeda 3" xfId="56"/>
    <cellStyle name="Moeda 3 2" xfId="57"/>
    <cellStyle name="Moeda 3 3" xfId="58"/>
    <cellStyle name="Moeda 3 4" xfId="59"/>
    <cellStyle name="Moeda 3 5" xfId="60"/>
    <cellStyle name="Moeda 3 6" xfId="61"/>
    <cellStyle name="Moeda 3 7" xfId="62"/>
    <cellStyle name="Moeda 4" xfId="63"/>
    <cellStyle name="Moeda_Igreja Santanda-TO_R02 2" xfId="109"/>
    <cellStyle name="Normal" xfId="0" builtinId="0"/>
    <cellStyle name="Normal 2" xfId="64"/>
    <cellStyle name="Normal 2 2" xfId="65"/>
    <cellStyle name="Normal 2 3" xfId="66"/>
    <cellStyle name="Normal 2 4" xfId="67"/>
    <cellStyle name="Normal 2_OÇA_Ig.SagCoração_abr13" xfId="68"/>
    <cellStyle name="Normal 3" xfId="69"/>
    <cellStyle name="Normal 3 2" xfId="70"/>
    <cellStyle name="Normal 3 2 2" xfId="71"/>
    <cellStyle name="Normal 3 3" xfId="72"/>
    <cellStyle name="Normal 3_AU_PR181_08_QD_10_003_D" xfId="73"/>
    <cellStyle name="Normal 4" xfId="74"/>
    <cellStyle name="Normal 4 2" xfId="75"/>
    <cellStyle name="Normal 5" xfId="76"/>
    <cellStyle name="Normal 6" xfId="77"/>
    <cellStyle name="Nota 2" xfId="78"/>
    <cellStyle name="Nota 3" xfId="79"/>
    <cellStyle name="Nota 4" xfId="80"/>
    <cellStyle name="Nota 5" xfId="81"/>
    <cellStyle name="Nota 6" xfId="82"/>
    <cellStyle name="Porcentagem" xfId="83" builtinId="5"/>
    <cellStyle name="Porcentagem 2" xfId="84"/>
    <cellStyle name="Porcentagem 3" xfId="85"/>
    <cellStyle name="Porcentagem 4" xfId="86"/>
    <cellStyle name="Porcentagem_ORÇA_CONCEIÇÃO-fev13_REV01" xfId="87"/>
    <cellStyle name="Separador de milhares 2" xfId="88"/>
    <cellStyle name="Separador de milhares 2 2" xfId="89"/>
    <cellStyle name="Separador de milhares 2_ORÇA_CONCEIÇÃO-fev13_REV01" xfId="90"/>
    <cellStyle name="Separador de milhares 3" xfId="91"/>
    <cellStyle name="Separador de milhares 3 2" xfId="92"/>
    <cellStyle name="Separador de milhares 4" xfId="93"/>
    <cellStyle name="Separador de milhares 5" xfId="94"/>
    <cellStyle name="Separador de milhares 6" xfId="95"/>
    <cellStyle name="Separador de milhares 7" xfId="96"/>
    <cellStyle name="Separador de milhares 8" xfId="97"/>
    <cellStyle name="Título 1 1" xfId="98"/>
    <cellStyle name="Título 1 1 1" xfId="99"/>
    <cellStyle name="Total 2" xfId="100"/>
    <cellStyle name="Vírgula 2" xfId="101"/>
    <cellStyle name="Vírgula 2 2" xfId="102"/>
    <cellStyle name="Vírgula 2 2 2" xfId="103"/>
    <cellStyle name="Vírgula 2 2 3" xfId="104"/>
    <cellStyle name="Vírgula 2 3" xfId="105"/>
    <cellStyle name="Vírgula 2_ORÇA_CONCEIÇÃO-fev13_REV01" xfId="106"/>
    <cellStyle name="Vírgula 3" xfId="107"/>
    <cellStyle name="Währung" xfId="10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6"/>
  <sheetViews>
    <sheetView showZeros="0" view="pageBreakPreview" topLeftCell="B1" zoomScaleNormal="90" zoomScaleSheetLayoutView="100" workbookViewId="0">
      <pane ySplit="11" topLeftCell="A509" activePane="bottomLeft" state="frozen"/>
      <selection activeCell="E1" sqref="E1"/>
      <selection pane="bottomLeft" activeCell="G546" sqref="G546"/>
    </sheetView>
  </sheetViews>
  <sheetFormatPr defaultRowHeight="12.75"/>
  <cols>
    <col min="1" max="1" width="1.7109375" style="4" customWidth="1"/>
    <col min="2" max="2" width="8.85546875" style="93" customWidth="1"/>
    <col min="3" max="3" width="55.140625" style="61" customWidth="1"/>
    <col min="4" max="4" width="7.42578125" style="94" customWidth="1"/>
    <col min="5" max="5" width="8.42578125" style="4" bestFit="1" customWidth="1"/>
    <col min="6" max="6" width="13.5703125" style="92" bestFit="1" customWidth="1"/>
    <col min="7" max="7" width="19.28515625" style="92" bestFit="1" customWidth="1"/>
    <col min="8" max="8" width="32" style="4" bestFit="1" customWidth="1"/>
    <col min="9" max="9" width="12.42578125" style="4" customWidth="1"/>
    <col min="10" max="16384" width="9.140625" style="4"/>
  </cols>
  <sheetData>
    <row r="1" spans="2:9" ht="21.75" customHeight="1">
      <c r="B1" s="260" t="s">
        <v>1465</v>
      </c>
      <c r="C1" s="261"/>
      <c r="D1" s="261"/>
      <c r="E1" s="356" t="s">
        <v>1062</v>
      </c>
      <c r="F1" s="356"/>
      <c r="G1" s="356"/>
      <c r="H1" s="356"/>
      <c r="I1" s="5" t="s">
        <v>1514</v>
      </c>
    </row>
    <row r="2" spans="2:9" ht="21.75" customHeight="1" thickBot="1">
      <c r="B2" s="262" t="s">
        <v>1449</v>
      </c>
      <c r="C2" s="263"/>
      <c r="D2" s="263"/>
      <c r="E2" s="355" t="s">
        <v>1063</v>
      </c>
      <c r="F2" s="355"/>
      <c r="G2" s="355"/>
      <c r="H2" s="355"/>
      <c r="I2" s="5">
        <v>1.2438</v>
      </c>
    </row>
    <row r="3" spans="2:9" ht="21.75" customHeight="1">
      <c r="B3" s="264" t="s">
        <v>1064</v>
      </c>
      <c r="C3" s="265"/>
      <c r="D3" s="265"/>
      <c r="E3" s="266" t="s">
        <v>279</v>
      </c>
      <c r="F3" s="266"/>
      <c r="G3" s="266"/>
      <c r="H3" s="266"/>
    </row>
    <row r="4" spans="2:9" ht="27" customHeight="1">
      <c r="B4" s="267" t="s">
        <v>1065</v>
      </c>
      <c r="C4" s="268"/>
      <c r="D4" s="268"/>
      <c r="E4" s="354" t="s">
        <v>1067</v>
      </c>
      <c r="F4" s="354"/>
      <c r="G4" s="354"/>
      <c r="H4" s="354"/>
    </row>
    <row r="5" spans="2:9" ht="15.75" customHeight="1" thickBot="1">
      <c r="B5" s="269" t="s">
        <v>1066</v>
      </c>
      <c r="C5" s="270"/>
      <c r="D5" s="270"/>
      <c r="E5" s="353" t="s">
        <v>1518</v>
      </c>
      <c r="F5" s="353"/>
      <c r="G5" s="353"/>
      <c r="H5" s="353"/>
    </row>
    <row r="6" spans="2:9" s="6" customFormat="1" ht="3.75" customHeight="1">
      <c r="B6" s="13"/>
      <c r="C6" s="14"/>
      <c r="D6" s="9"/>
      <c r="F6" s="7"/>
      <c r="G6" s="7"/>
    </row>
    <row r="7" spans="2:9" s="6" customFormat="1" ht="16.5" customHeight="1">
      <c r="B7" s="15" t="s">
        <v>1025</v>
      </c>
      <c r="C7" s="17"/>
      <c r="D7" s="18" t="s">
        <v>1068</v>
      </c>
      <c r="E7" s="19"/>
      <c r="F7" s="20"/>
      <c r="G7" s="20"/>
      <c r="H7" s="21"/>
    </row>
    <row r="8" spans="2:9" s="6" customFormat="1" ht="16.5" customHeight="1">
      <c r="B8" s="22" t="s">
        <v>1026</v>
      </c>
      <c r="C8" s="17"/>
      <c r="D8" s="18" t="s">
        <v>1027</v>
      </c>
      <c r="E8" s="19"/>
      <c r="F8" s="20"/>
      <c r="G8" s="20"/>
      <c r="H8" s="21"/>
    </row>
    <row r="9" spans="2:9" s="6" customFormat="1" ht="16.5" customHeight="1">
      <c r="B9" s="23" t="s">
        <v>1028</v>
      </c>
      <c r="C9" s="16"/>
      <c r="D9" s="18" t="s">
        <v>1029</v>
      </c>
      <c r="E9" s="19"/>
      <c r="F9" s="20"/>
      <c r="G9" s="20"/>
      <c r="H9" s="21"/>
    </row>
    <row r="10" spans="2:9" s="6" customFormat="1" ht="3.75" customHeight="1">
      <c r="B10" s="24"/>
      <c r="C10" s="26"/>
      <c r="D10" s="27"/>
      <c r="E10" s="19"/>
      <c r="F10" s="20"/>
      <c r="G10" s="20"/>
      <c r="H10" s="21"/>
    </row>
    <row r="11" spans="2:9" s="30" customFormat="1" ht="15.75" customHeight="1">
      <c r="B11" s="28" t="s">
        <v>7</v>
      </c>
      <c r="C11" s="5" t="s">
        <v>8</v>
      </c>
      <c r="D11" s="5" t="s">
        <v>9</v>
      </c>
      <c r="E11" s="5" t="s">
        <v>280</v>
      </c>
      <c r="F11" s="29" t="s">
        <v>281</v>
      </c>
      <c r="G11" s="29" t="s">
        <v>612</v>
      </c>
      <c r="H11" s="5" t="s">
        <v>282</v>
      </c>
    </row>
    <row r="12" spans="2:9" ht="5.25" customHeight="1">
      <c r="B12" s="31"/>
      <c r="C12" s="32"/>
      <c r="D12" s="33"/>
      <c r="E12" s="34"/>
      <c r="F12" s="35"/>
      <c r="G12" s="35"/>
      <c r="H12" s="34"/>
    </row>
    <row r="13" spans="2:9" s="39" customFormat="1" ht="15">
      <c r="B13" s="36" t="s">
        <v>1523</v>
      </c>
      <c r="C13" s="37" t="s">
        <v>20</v>
      </c>
      <c r="D13" s="48"/>
      <c r="E13" s="34"/>
      <c r="F13" s="35"/>
      <c r="G13" s="35"/>
      <c r="H13" s="34"/>
    </row>
    <row r="14" spans="2:9" s="39" customFormat="1" ht="54.75" customHeight="1">
      <c r="B14" s="40" t="s">
        <v>11</v>
      </c>
      <c r="C14" s="41" t="s">
        <v>330</v>
      </c>
      <c r="D14" s="33" t="s">
        <v>28</v>
      </c>
      <c r="E14" s="42">
        <v>30</v>
      </c>
      <c r="F14" s="35">
        <v>0</v>
      </c>
      <c r="G14" s="350">
        <f>E14*F14</f>
        <v>0</v>
      </c>
      <c r="H14" s="34"/>
    </row>
    <row r="15" spans="2:9" ht="108" customHeight="1">
      <c r="B15" s="40" t="s">
        <v>13</v>
      </c>
      <c r="C15" s="41" t="s">
        <v>1043</v>
      </c>
      <c r="D15" s="33" t="s">
        <v>1030</v>
      </c>
      <c r="E15" s="42">
        <v>3.36</v>
      </c>
      <c r="F15" s="35">
        <v>0</v>
      </c>
      <c r="G15" s="350">
        <f>E15*F15</f>
        <v>0</v>
      </c>
      <c r="H15" s="34"/>
    </row>
    <row r="16" spans="2:9" ht="51">
      <c r="B16" s="40" t="s">
        <v>62</v>
      </c>
      <c r="C16" s="41" t="s">
        <v>153</v>
      </c>
      <c r="D16" s="33" t="s">
        <v>42</v>
      </c>
      <c r="E16" s="42">
        <v>12</v>
      </c>
      <c r="F16" s="35">
        <v>0</v>
      </c>
      <c r="G16" s="35">
        <f>E16*F16</f>
        <v>0</v>
      </c>
      <c r="H16" s="34"/>
    </row>
    <row r="17" spans="2:8" ht="51">
      <c r="B17" s="40" t="s">
        <v>89</v>
      </c>
      <c r="C17" s="41" t="s">
        <v>154</v>
      </c>
      <c r="D17" s="33" t="s">
        <v>42</v>
      </c>
      <c r="E17" s="42">
        <v>12</v>
      </c>
      <c r="F17" s="35">
        <v>0</v>
      </c>
      <c r="G17" s="35">
        <f t="shared" ref="G17:G25" si="0">E17*F17</f>
        <v>0</v>
      </c>
      <c r="H17" s="34"/>
    </row>
    <row r="18" spans="2:8" ht="26.25" customHeight="1">
      <c r="B18" s="40" t="s">
        <v>160</v>
      </c>
      <c r="C18" s="41" t="s">
        <v>155</v>
      </c>
      <c r="D18" s="33" t="s">
        <v>1030</v>
      </c>
      <c r="E18" s="42">
        <v>14.52</v>
      </c>
      <c r="F18" s="35">
        <v>0</v>
      </c>
      <c r="G18" s="35">
        <f t="shared" si="0"/>
        <v>0</v>
      </c>
      <c r="H18" s="34"/>
    </row>
    <row r="19" spans="2:8" ht="25.5">
      <c r="B19" s="40" t="s">
        <v>14</v>
      </c>
      <c r="C19" s="41" t="s">
        <v>171</v>
      </c>
      <c r="D19" s="33" t="s">
        <v>12</v>
      </c>
      <c r="E19" s="42">
        <v>14.52</v>
      </c>
      <c r="F19" s="35">
        <v>0</v>
      </c>
      <c r="G19" s="35">
        <f t="shared" si="0"/>
        <v>0</v>
      </c>
      <c r="H19" s="34"/>
    </row>
    <row r="20" spans="2:8" ht="25.5">
      <c r="B20" s="40" t="s">
        <v>161</v>
      </c>
      <c r="C20" s="41" t="s">
        <v>72</v>
      </c>
      <c r="D20" s="33" t="s">
        <v>12</v>
      </c>
      <c r="E20" s="42">
        <v>1</v>
      </c>
      <c r="F20" s="35">
        <v>0</v>
      </c>
      <c r="G20" s="35">
        <f t="shared" si="0"/>
        <v>0</v>
      </c>
      <c r="H20" s="34"/>
    </row>
    <row r="21" spans="2:8">
      <c r="B21" s="40" t="s">
        <v>162</v>
      </c>
      <c r="C21" s="41" t="s">
        <v>73</v>
      </c>
      <c r="D21" s="33" t="s">
        <v>12</v>
      </c>
      <c r="E21" s="42">
        <v>1</v>
      </c>
      <c r="F21" s="35">
        <f>CPU!G37</f>
        <v>0</v>
      </c>
      <c r="G21" s="35">
        <f t="shared" si="0"/>
        <v>0</v>
      </c>
      <c r="H21" s="43" t="s">
        <v>290</v>
      </c>
    </row>
    <row r="22" spans="2:8" ht="38.25">
      <c r="B22" s="40" t="s">
        <v>163</v>
      </c>
      <c r="C22" s="41" t="s">
        <v>74</v>
      </c>
      <c r="D22" s="33" t="s">
        <v>12</v>
      </c>
      <c r="E22" s="42">
        <v>4</v>
      </c>
      <c r="F22" s="35">
        <v>0</v>
      </c>
      <c r="G22" s="35">
        <f t="shared" si="0"/>
        <v>0</v>
      </c>
      <c r="H22" s="34"/>
    </row>
    <row r="23" spans="2:8" ht="38.25">
      <c r="B23" s="40" t="s">
        <v>164</v>
      </c>
      <c r="C23" s="41" t="s">
        <v>75</v>
      </c>
      <c r="D23" s="33" t="s">
        <v>12</v>
      </c>
      <c r="E23" s="42">
        <v>4</v>
      </c>
      <c r="F23" s="35">
        <v>0</v>
      </c>
      <c r="G23" s="35">
        <f t="shared" si="0"/>
        <v>0</v>
      </c>
      <c r="H23" s="34"/>
    </row>
    <row r="24" spans="2:8" ht="25.5">
      <c r="B24" s="40" t="s">
        <v>165</v>
      </c>
      <c r="C24" s="41" t="s">
        <v>166</v>
      </c>
      <c r="D24" s="33" t="s">
        <v>12</v>
      </c>
      <c r="E24" s="42">
        <v>1</v>
      </c>
      <c r="F24" s="35">
        <v>0</v>
      </c>
      <c r="G24" s="35">
        <f t="shared" si="0"/>
        <v>0</v>
      </c>
      <c r="H24" s="34"/>
    </row>
    <row r="25" spans="2:8">
      <c r="B25" s="40" t="s">
        <v>1501</v>
      </c>
      <c r="C25" s="41" t="s">
        <v>1519</v>
      </c>
      <c r="D25" s="33" t="s">
        <v>12</v>
      </c>
      <c r="E25" s="42">
        <v>1</v>
      </c>
      <c r="F25" s="35">
        <v>0</v>
      </c>
      <c r="G25" s="35">
        <f t="shared" si="0"/>
        <v>0</v>
      </c>
      <c r="H25" s="34"/>
    </row>
    <row r="26" spans="2:8" ht="15">
      <c r="B26" s="357" t="s">
        <v>1528</v>
      </c>
      <c r="C26" s="358"/>
      <c r="D26" s="358"/>
      <c r="E26" s="358"/>
      <c r="F26" s="358"/>
      <c r="G26" s="44">
        <f>SUM(G14:G25)*I2</f>
        <v>0</v>
      </c>
      <c r="H26" s="45"/>
    </row>
    <row r="27" spans="2:8" ht="5.25" customHeight="1">
      <c r="B27" s="31"/>
      <c r="C27" s="32"/>
      <c r="D27" s="33"/>
      <c r="E27" s="34"/>
      <c r="F27" s="35"/>
      <c r="G27" s="35"/>
      <c r="H27" s="34"/>
    </row>
    <row r="28" spans="2:8" ht="15">
      <c r="B28" s="36" t="s">
        <v>15</v>
      </c>
      <c r="C28" s="37" t="s">
        <v>25</v>
      </c>
      <c r="D28" s="50"/>
      <c r="E28" s="34"/>
      <c r="F28" s="35"/>
      <c r="G28" s="35"/>
      <c r="H28" s="34"/>
    </row>
    <row r="29" spans="2:8" ht="39" customHeight="1">
      <c r="B29" s="40" t="s">
        <v>17</v>
      </c>
      <c r="C29" s="41" t="s">
        <v>1506</v>
      </c>
      <c r="D29" s="33" t="s">
        <v>1030</v>
      </c>
      <c r="E29" s="42">
        <v>40</v>
      </c>
      <c r="F29" s="35">
        <f>CPU!G49</f>
        <v>0</v>
      </c>
      <c r="G29" s="35">
        <f t="shared" ref="G29:G46" si="1">E29*F29</f>
        <v>0</v>
      </c>
      <c r="H29" s="43" t="s">
        <v>290</v>
      </c>
    </row>
    <row r="30" spans="2:8" ht="25.5" customHeight="1">
      <c r="B30" s="40" t="s">
        <v>18</v>
      </c>
      <c r="C30" s="41" t="s">
        <v>1500</v>
      </c>
      <c r="D30" s="33" t="s">
        <v>1074</v>
      </c>
      <c r="E30" s="42">
        <v>1</v>
      </c>
      <c r="F30" s="35">
        <f>CPU!G62</f>
        <v>0</v>
      </c>
      <c r="G30" s="35">
        <f t="shared" si="1"/>
        <v>0</v>
      </c>
      <c r="H30" s="43" t="s">
        <v>290</v>
      </c>
    </row>
    <row r="31" spans="2:8" ht="51.75">
      <c r="B31" s="40" t="s">
        <v>2</v>
      </c>
      <c r="C31" s="41" t="s">
        <v>379</v>
      </c>
      <c r="D31" s="33" t="s">
        <v>1031</v>
      </c>
      <c r="E31" s="42">
        <v>15</v>
      </c>
      <c r="F31" s="35">
        <v>0</v>
      </c>
      <c r="G31" s="35">
        <f t="shared" si="1"/>
        <v>0</v>
      </c>
      <c r="H31" s="34"/>
    </row>
    <row r="32" spans="2:8" ht="25.5">
      <c r="B32" s="40" t="s">
        <v>38</v>
      </c>
      <c r="C32" s="41" t="s">
        <v>80</v>
      </c>
      <c r="D32" s="33" t="s">
        <v>1030</v>
      </c>
      <c r="E32" s="42">
        <v>300</v>
      </c>
      <c r="F32" s="350">
        <f>CPU!G68</f>
        <v>0</v>
      </c>
      <c r="G32" s="35">
        <f t="shared" si="1"/>
        <v>0</v>
      </c>
      <c r="H32" s="43" t="s">
        <v>290</v>
      </c>
    </row>
    <row r="33" spans="2:8" ht="38.25">
      <c r="B33" s="40" t="s">
        <v>23</v>
      </c>
      <c r="C33" s="41" t="s">
        <v>81</v>
      </c>
      <c r="D33" s="33" t="s">
        <v>1030</v>
      </c>
      <c r="E33" s="42">
        <v>300</v>
      </c>
      <c r="F33" s="35">
        <f>CPU!G75</f>
        <v>0</v>
      </c>
      <c r="G33" s="35">
        <f t="shared" si="1"/>
        <v>0</v>
      </c>
      <c r="H33" s="43" t="s">
        <v>290</v>
      </c>
    </row>
    <row r="34" spans="2:8" ht="25.5">
      <c r="B34" s="40" t="s">
        <v>22</v>
      </c>
      <c r="C34" s="41" t="s">
        <v>82</v>
      </c>
      <c r="D34" s="33" t="s">
        <v>1030</v>
      </c>
      <c r="E34" s="42">
        <v>150</v>
      </c>
      <c r="F34" s="35">
        <f>CPU!G81</f>
        <v>0</v>
      </c>
      <c r="G34" s="35">
        <f t="shared" si="1"/>
        <v>0</v>
      </c>
      <c r="H34" s="43" t="s">
        <v>290</v>
      </c>
    </row>
    <row r="35" spans="2:8" ht="76.5">
      <c r="B35" s="40" t="s">
        <v>76</v>
      </c>
      <c r="C35" s="41" t="s">
        <v>390</v>
      </c>
      <c r="D35" s="33" t="s">
        <v>1032</v>
      </c>
      <c r="E35" s="42">
        <f>E36*5</f>
        <v>75</v>
      </c>
      <c r="F35" s="35">
        <f>CPU!G89</f>
        <v>0</v>
      </c>
      <c r="G35" s="35">
        <f t="shared" si="1"/>
        <v>0</v>
      </c>
      <c r="H35" s="43" t="s">
        <v>290</v>
      </c>
    </row>
    <row r="36" spans="2:8" ht="26.25">
      <c r="B36" s="40" t="s">
        <v>77</v>
      </c>
      <c r="C36" s="41" t="s">
        <v>108</v>
      </c>
      <c r="D36" s="33" t="s">
        <v>1031</v>
      </c>
      <c r="E36" s="42">
        <v>15</v>
      </c>
      <c r="F36" s="35">
        <f>CPU!G95</f>
        <v>0</v>
      </c>
      <c r="G36" s="35">
        <f t="shared" si="1"/>
        <v>0</v>
      </c>
      <c r="H36" s="43" t="s">
        <v>290</v>
      </c>
    </row>
    <row r="37" spans="2:8" ht="25.5">
      <c r="B37" s="40" t="s">
        <v>78</v>
      </c>
      <c r="C37" s="41" t="s">
        <v>260</v>
      </c>
      <c r="D37" s="33" t="s">
        <v>1033</v>
      </c>
      <c r="E37" s="42">
        <v>30</v>
      </c>
      <c r="F37" s="35">
        <v>0</v>
      </c>
      <c r="G37" s="35">
        <f t="shared" si="1"/>
        <v>0</v>
      </c>
      <c r="H37" s="34"/>
    </row>
    <row r="38" spans="2:8" ht="25.5">
      <c r="B38" s="40" t="s">
        <v>79</v>
      </c>
      <c r="C38" s="41" t="s">
        <v>261</v>
      </c>
      <c r="D38" s="33" t="s">
        <v>1034</v>
      </c>
      <c r="E38" s="51">
        <v>3200</v>
      </c>
      <c r="F38" s="35">
        <v>0</v>
      </c>
      <c r="G38" s="35">
        <f t="shared" si="1"/>
        <v>0</v>
      </c>
      <c r="H38" s="34"/>
    </row>
    <row r="39" spans="2:8" ht="25.5">
      <c r="B39" s="40" t="s">
        <v>251</v>
      </c>
      <c r="C39" s="41" t="s">
        <v>156</v>
      </c>
      <c r="D39" s="33" t="s">
        <v>1030</v>
      </c>
      <c r="E39" s="42">
        <v>400</v>
      </c>
      <c r="F39" s="35">
        <v>0</v>
      </c>
      <c r="G39" s="35">
        <f t="shared" si="1"/>
        <v>0</v>
      </c>
      <c r="H39" s="34"/>
    </row>
    <row r="40" spans="2:8" ht="25.5">
      <c r="B40" s="40" t="s">
        <v>1069</v>
      </c>
      <c r="C40" s="41" t="s">
        <v>157</v>
      </c>
      <c r="D40" s="33" t="s">
        <v>1030</v>
      </c>
      <c r="E40" s="42">
        <f>400*1.3</f>
        <v>520</v>
      </c>
      <c r="F40" s="35">
        <v>0</v>
      </c>
      <c r="G40" s="35">
        <f t="shared" si="1"/>
        <v>0</v>
      </c>
      <c r="H40" s="34"/>
    </row>
    <row r="41" spans="2:8" ht="27" customHeight="1">
      <c r="B41" s="40" t="s">
        <v>1070</v>
      </c>
      <c r="C41" s="41" t="s">
        <v>168</v>
      </c>
      <c r="D41" s="33" t="s">
        <v>1030</v>
      </c>
      <c r="E41" s="42">
        <v>520</v>
      </c>
      <c r="F41" s="35">
        <f>CPU!G102</f>
        <v>0</v>
      </c>
      <c r="G41" s="35">
        <f t="shared" si="1"/>
        <v>0</v>
      </c>
      <c r="H41" s="43" t="s">
        <v>290</v>
      </c>
    </row>
    <row r="42" spans="2:8" ht="51">
      <c r="B42" s="40" t="s">
        <v>1071</v>
      </c>
      <c r="C42" s="41" t="s">
        <v>174</v>
      </c>
      <c r="D42" s="33" t="s">
        <v>1030</v>
      </c>
      <c r="E42" s="42">
        <v>145.07</v>
      </c>
      <c r="F42" s="35">
        <v>0</v>
      </c>
      <c r="G42" s="35">
        <f t="shared" si="1"/>
        <v>0</v>
      </c>
      <c r="H42" s="34"/>
    </row>
    <row r="43" spans="2:8" ht="39">
      <c r="B43" s="40" t="s">
        <v>1072</v>
      </c>
      <c r="C43" s="41" t="s">
        <v>391</v>
      </c>
      <c r="D43" s="33" t="s">
        <v>1031</v>
      </c>
      <c r="E43" s="42">
        <v>12</v>
      </c>
      <c r="F43" s="35">
        <v>0</v>
      </c>
      <c r="G43" s="35">
        <f t="shared" si="1"/>
        <v>0</v>
      </c>
      <c r="H43" s="34"/>
    </row>
    <row r="44" spans="2:8" ht="25.5">
      <c r="B44" s="40" t="s">
        <v>1077</v>
      </c>
      <c r="C44" s="41" t="s">
        <v>1073</v>
      </c>
      <c r="D44" s="33" t="s">
        <v>1074</v>
      </c>
      <c r="E44" s="42">
        <v>2</v>
      </c>
      <c r="F44" s="35">
        <f>CPU!G106</f>
        <v>0</v>
      </c>
      <c r="G44" s="35">
        <f t="shared" si="1"/>
        <v>0</v>
      </c>
      <c r="H44" s="43" t="s">
        <v>290</v>
      </c>
    </row>
    <row r="45" spans="2:8">
      <c r="B45" s="40" t="s">
        <v>1488</v>
      </c>
      <c r="C45" s="41" t="s">
        <v>1508</v>
      </c>
      <c r="D45" s="33" t="s">
        <v>1509</v>
      </c>
      <c r="E45" s="42">
        <v>5.36</v>
      </c>
      <c r="F45" s="35">
        <v>0</v>
      </c>
      <c r="G45" s="35">
        <f t="shared" si="1"/>
        <v>0</v>
      </c>
      <c r="H45" s="34"/>
    </row>
    <row r="46" spans="2:8">
      <c r="B46" s="40" t="s">
        <v>1507</v>
      </c>
      <c r="C46" s="41" t="s">
        <v>1078</v>
      </c>
      <c r="D46" s="33" t="s">
        <v>1074</v>
      </c>
      <c r="E46" s="42">
        <v>1</v>
      </c>
      <c r="F46" s="35">
        <v>0</v>
      </c>
      <c r="G46" s="35">
        <f t="shared" si="1"/>
        <v>0</v>
      </c>
      <c r="H46" s="342"/>
    </row>
    <row r="47" spans="2:8" ht="15" customHeight="1">
      <c r="B47" s="357" t="s">
        <v>1529</v>
      </c>
      <c r="C47" s="358"/>
      <c r="D47" s="358"/>
      <c r="E47" s="358"/>
      <c r="F47" s="358"/>
      <c r="G47" s="44">
        <f>SUM(G29:G46)*I2</f>
        <v>0</v>
      </c>
      <c r="H47" s="45"/>
    </row>
    <row r="48" spans="2:8" ht="4.5" customHeight="1">
      <c r="B48" s="31"/>
      <c r="C48" s="32"/>
      <c r="D48" s="33"/>
      <c r="E48" s="34"/>
      <c r="F48" s="35"/>
      <c r="G48" s="35"/>
      <c r="H48" s="34"/>
    </row>
    <row r="49" spans="2:8" ht="15">
      <c r="B49" s="36" t="s">
        <v>19</v>
      </c>
      <c r="C49" s="52" t="s">
        <v>176</v>
      </c>
      <c r="D49" s="53"/>
      <c r="E49" s="34"/>
      <c r="F49" s="35"/>
      <c r="G49" s="54"/>
      <c r="H49" s="55"/>
    </row>
    <row r="50" spans="2:8" ht="51.75">
      <c r="B50" s="40" t="s">
        <v>21</v>
      </c>
      <c r="C50" s="41" t="s">
        <v>175</v>
      </c>
      <c r="D50" s="33" t="s">
        <v>1031</v>
      </c>
      <c r="E50" s="42">
        <v>43</v>
      </c>
      <c r="F50" s="35">
        <v>0</v>
      </c>
      <c r="G50" s="35">
        <f t="shared" ref="G50:G72" si="2">E50*F50</f>
        <v>0</v>
      </c>
      <c r="H50" s="34"/>
    </row>
    <row r="51" spans="2:8" ht="38.25">
      <c r="B51" s="40" t="s">
        <v>252</v>
      </c>
      <c r="C51" s="41" t="s">
        <v>180</v>
      </c>
      <c r="D51" s="33" t="s">
        <v>1030</v>
      </c>
      <c r="E51" s="34">
        <v>61.22</v>
      </c>
      <c r="F51" s="35">
        <v>0</v>
      </c>
      <c r="G51" s="35">
        <f t="shared" si="2"/>
        <v>0</v>
      </c>
      <c r="H51" s="34"/>
    </row>
    <row r="52" spans="2:8" ht="26.25">
      <c r="B52" s="40" t="s">
        <v>44</v>
      </c>
      <c r="C52" s="41" t="s">
        <v>181</v>
      </c>
      <c r="D52" s="33" t="s">
        <v>1031</v>
      </c>
      <c r="E52" s="42">
        <v>3.1</v>
      </c>
      <c r="F52" s="35">
        <f>CPU!G113</f>
        <v>0</v>
      </c>
      <c r="G52" s="35">
        <f t="shared" si="2"/>
        <v>0</v>
      </c>
      <c r="H52" s="43" t="s">
        <v>290</v>
      </c>
    </row>
    <row r="53" spans="2:8" ht="38.25">
      <c r="B53" s="40" t="s">
        <v>45</v>
      </c>
      <c r="C53" s="41" t="s">
        <v>182</v>
      </c>
      <c r="D53" s="33" t="s">
        <v>1030</v>
      </c>
      <c r="E53" s="34">
        <v>125.26</v>
      </c>
      <c r="F53" s="35">
        <v>0</v>
      </c>
      <c r="G53" s="35">
        <f t="shared" si="2"/>
        <v>0</v>
      </c>
      <c r="H53" s="34"/>
    </row>
    <row r="54" spans="2:8" ht="26.25">
      <c r="B54" s="40" t="s">
        <v>46</v>
      </c>
      <c r="C54" s="41" t="s">
        <v>183</v>
      </c>
      <c r="D54" s="33" t="s">
        <v>1031</v>
      </c>
      <c r="E54" s="34">
        <v>17.309999999999999</v>
      </c>
      <c r="F54" s="35">
        <v>0</v>
      </c>
      <c r="G54" s="35">
        <f t="shared" si="2"/>
        <v>0</v>
      </c>
      <c r="H54" s="34"/>
    </row>
    <row r="55" spans="2:8" ht="25.5">
      <c r="B55" s="40" t="s">
        <v>253</v>
      </c>
      <c r="C55" s="41" t="s">
        <v>184</v>
      </c>
      <c r="D55" s="33" t="s">
        <v>1030</v>
      </c>
      <c r="E55" s="42">
        <f>1507.29*0.5</f>
        <v>753.64499999999998</v>
      </c>
      <c r="F55" s="35">
        <v>0</v>
      </c>
      <c r="G55" s="35">
        <f t="shared" si="2"/>
        <v>0</v>
      </c>
      <c r="H55" s="34"/>
    </row>
    <row r="56" spans="2:8" ht="38.25">
      <c r="B56" s="40" t="s">
        <v>47</v>
      </c>
      <c r="C56" s="41" t="s">
        <v>185</v>
      </c>
      <c r="D56" s="33" t="s">
        <v>1030</v>
      </c>
      <c r="E56" s="51">
        <v>1055.0999999999999</v>
      </c>
      <c r="F56" s="35">
        <v>0</v>
      </c>
      <c r="G56" s="35">
        <f t="shared" si="2"/>
        <v>0</v>
      </c>
      <c r="H56" s="34"/>
    </row>
    <row r="57" spans="2:8" ht="25.5">
      <c r="B57" s="40" t="s">
        <v>48</v>
      </c>
      <c r="C57" s="41" t="s">
        <v>186</v>
      </c>
      <c r="D57" s="33" t="s">
        <v>1030</v>
      </c>
      <c r="E57" s="42">
        <v>48.1</v>
      </c>
      <c r="F57" s="35">
        <f>CPU!G120</f>
        <v>0</v>
      </c>
      <c r="G57" s="35">
        <f t="shared" si="2"/>
        <v>0</v>
      </c>
      <c r="H57" s="43" t="s">
        <v>290</v>
      </c>
    </row>
    <row r="58" spans="2:8" ht="40.5" customHeight="1">
      <c r="B58" s="40" t="s">
        <v>49</v>
      </c>
      <c r="C58" s="41" t="s">
        <v>187</v>
      </c>
      <c r="D58" s="33" t="s">
        <v>1030</v>
      </c>
      <c r="E58" s="34">
        <v>305.20999999999998</v>
      </c>
      <c r="F58" s="35">
        <v>0</v>
      </c>
      <c r="G58" s="35">
        <f t="shared" si="2"/>
        <v>0</v>
      </c>
      <c r="H58" s="56"/>
    </row>
    <row r="59" spans="2:8" ht="26.25">
      <c r="B59" s="40" t="s">
        <v>50</v>
      </c>
      <c r="C59" s="49" t="s">
        <v>179</v>
      </c>
      <c r="D59" s="33" t="s">
        <v>1031</v>
      </c>
      <c r="E59" s="34">
        <v>15.83</v>
      </c>
      <c r="F59" s="35">
        <f>CPU!G127</f>
        <v>0</v>
      </c>
      <c r="G59" s="35">
        <f t="shared" si="2"/>
        <v>0</v>
      </c>
      <c r="H59" s="43" t="s">
        <v>290</v>
      </c>
    </row>
    <row r="60" spans="2:8" ht="27.75" customHeight="1">
      <c r="B60" s="40" t="s">
        <v>51</v>
      </c>
      <c r="C60" s="49" t="s">
        <v>1088</v>
      </c>
      <c r="D60" s="33" t="s">
        <v>12</v>
      </c>
      <c r="E60" s="42">
        <v>3</v>
      </c>
      <c r="F60" s="35">
        <f>CPU!G132</f>
        <v>0</v>
      </c>
      <c r="G60" s="35">
        <f t="shared" si="2"/>
        <v>0</v>
      </c>
      <c r="H60" s="43" t="s">
        <v>290</v>
      </c>
    </row>
    <row r="61" spans="2:8" ht="51">
      <c r="B61" s="40" t="s">
        <v>71</v>
      </c>
      <c r="C61" s="49" t="s">
        <v>1089</v>
      </c>
      <c r="D61" s="33" t="s">
        <v>1030</v>
      </c>
      <c r="E61" s="34">
        <v>215.11</v>
      </c>
      <c r="F61" s="35">
        <v>0</v>
      </c>
      <c r="G61" s="35">
        <f t="shared" si="2"/>
        <v>0</v>
      </c>
      <c r="H61" s="34"/>
    </row>
    <row r="62" spans="2:8" ht="25.5">
      <c r="B62" s="40" t="s">
        <v>106</v>
      </c>
      <c r="C62" s="49" t="s">
        <v>212</v>
      </c>
      <c r="D62" s="33" t="s">
        <v>1030</v>
      </c>
      <c r="E62" s="42">
        <v>36.200000000000003</v>
      </c>
      <c r="F62" s="35">
        <v>0</v>
      </c>
      <c r="G62" s="35">
        <f t="shared" si="2"/>
        <v>0</v>
      </c>
      <c r="H62" s="34"/>
    </row>
    <row r="63" spans="2:8" ht="18">
      <c r="B63" s="40" t="s">
        <v>107</v>
      </c>
      <c r="C63" s="49" t="s">
        <v>213</v>
      </c>
      <c r="D63" s="33" t="s">
        <v>1030</v>
      </c>
      <c r="E63" s="42">
        <v>81.599999999999994</v>
      </c>
      <c r="F63" s="35">
        <v>0</v>
      </c>
      <c r="G63" s="35">
        <f t="shared" si="2"/>
        <v>0</v>
      </c>
      <c r="H63" s="34"/>
    </row>
    <row r="64" spans="2:8" ht="15" customHeight="1">
      <c r="B64" s="40" t="s">
        <v>1079</v>
      </c>
      <c r="C64" s="49" t="s">
        <v>214</v>
      </c>
      <c r="D64" s="33" t="s">
        <v>1030</v>
      </c>
      <c r="E64" s="42">
        <v>117.8</v>
      </c>
      <c r="F64" s="35">
        <v>0</v>
      </c>
      <c r="G64" s="35">
        <f t="shared" si="2"/>
        <v>0</v>
      </c>
      <c r="H64" s="34"/>
    </row>
    <row r="65" spans="2:8" ht="25.5">
      <c r="B65" s="40" t="s">
        <v>1080</v>
      </c>
      <c r="C65" s="49" t="s">
        <v>219</v>
      </c>
      <c r="D65" s="33" t="s">
        <v>1030</v>
      </c>
      <c r="E65" s="42">
        <v>45.4</v>
      </c>
      <c r="F65" s="35">
        <v>0</v>
      </c>
      <c r="G65" s="35">
        <f t="shared" si="2"/>
        <v>0</v>
      </c>
      <c r="H65" s="34"/>
    </row>
    <row r="66" spans="2:8" ht="18.75">
      <c r="B66" s="40" t="s">
        <v>1081</v>
      </c>
      <c r="C66" s="49" t="s">
        <v>246</v>
      </c>
      <c r="D66" s="33" t="s">
        <v>1031</v>
      </c>
      <c r="E66" s="34">
        <v>1.87</v>
      </c>
      <c r="F66" s="35">
        <v>0</v>
      </c>
      <c r="G66" s="35">
        <f t="shared" si="2"/>
        <v>0</v>
      </c>
      <c r="H66" s="34"/>
    </row>
    <row r="67" spans="2:8" ht="38.25">
      <c r="B67" s="40" t="s">
        <v>1082</v>
      </c>
      <c r="C67" s="49" t="s">
        <v>226</v>
      </c>
      <c r="D67" s="33" t="s">
        <v>1030</v>
      </c>
      <c r="E67" s="34">
        <v>114.22</v>
      </c>
      <c r="F67" s="35">
        <f>CPU!G139</f>
        <v>0</v>
      </c>
      <c r="G67" s="35">
        <f t="shared" si="2"/>
        <v>0</v>
      </c>
      <c r="H67" s="43" t="s">
        <v>290</v>
      </c>
    </row>
    <row r="68" spans="2:8" ht="25.5">
      <c r="B68" s="40" t="s">
        <v>1083</v>
      </c>
      <c r="C68" s="49" t="s">
        <v>248</v>
      </c>
      <c r="D68" s="33" t="s">
        <v>12</v>
      </c>
      <c r="E68" s="42">
        <v>1</v>
      </c>
      <c r="F68" s="35">
        <v>0</v>
      </c>
      <c r="G68" s="35">
        <f t="shared" si="2"/>
        <v>0</v>
      </c>
      <c r="H68" s="34"/>
    </row>
    <row r="69" spans="2:8" ht="51">
      <c r="B69" s="40" t="s">
        <v>1084</v>
      </c>
      <c r="C69" s="49" t="s">
        <v>1090</v>
      </c>
      <c r="D69" s="33" t="s">
        <v>1030</v>
      </c>
      <c r="E69" s="42">
        <v>136.30000000000001</v>
      </c>
      <c r="F69" s="35">
        <v>0</v>
      </c>
      <c r="G69" s="35">
        <f t="shared" si="2"/>
        <v>0</v>
      </c>
      <c r="H69" s="34"/>
    </row>
    <row r="70" spans="2:8" ht="51">
      <c r="B70" s="40" t="s">
        <v>1085</v>
      </c>
      <c r="C70" s="49" t="s">
        <v>1091</v>
      </c>
      <c r="D70" s="33" t="s">
        <v>1030</v>
      </c>
      <c r="E70" s="42">
        <v>78.8</v>
      </c>
      <c r="F70" s="35">
        <v>0</v>
      </c>
      <c r="G70" s="35">
        <f t="shared" si="2"/>
        <v>0</v>
      </c>
      <c r="H70" s="34"/>
    </row>
    <row r="71" spans="2:8" ht="76.5">
      <c r="B71" s="40" t="s">
        <v>1086</v>
      </c>
      <c r="C71" s="49" t="s">
        <v>247</v>
      </c>
      <c r="D71" s="33" t="s">
        <v>1030</v>
      </c>
      <c r="E71" s="42">
        <v>9.8000000000000007</v>
      </c>
      <c r="F71" s="35">
        <v>0</v>
      </c>
      <c r="G71" s="35">
        <f t="shared" si="2"/>
        <v>0</v>
      </c>
      <c r="H71" s="34"/>
    </row>
    <row r="72" spans="2:8" s="39" customFormat="1" ht="39">
      <c r="B72" s="40" t="s">
        <v>1087</v>
      </c>
      <c r="C72" s="41" t="s">
        <v>391</v>
      </c>
      <c r="D72" s="33" t="s">
        <v>1031</v>
      </c>
      <c r="E72" s="42">
        <v>200</v>
      </c>
      <c r="F72" s="35">
        <v>0</v>
      </c>
      <c r="G72" s="35">
        <f t="shared" si="2"/>
        <v>0</v>
      </c>
      <c r="H72" s="34"/>
    </row>
    <row r="73" spans="2:8" s="39" customFormat="1" ht="15" customHeight="1">
      <c r="B73" s="357" t="s">
        <v>1530</v>
      </c>
      <c r="C73" s="358"/>
      <c r="D73" s="358"/>
      <c r="E73" s="358"/>
      <c r="F73" s="358"/>
      <c r="G73" s="44">
        <f>SUM(G50:G72)*I2</f>
        <v>0</v>
      </c>
      <c r="H73" s="45"/>
    </row>
    <row r="74" spans="2:8" s="39" customFormat="1" ht="4.5" customHeight="1">
      <c r="B74" s="31"/>
      <c r="C74" s="32"/>
      <c r="D74" s="33"/>
      <c r="E74" s="34"/>
      <c r="F74" s="35"/>
      <c r="G74" s="35"/>
      <c r="H74" s="34"/>
    </row>
    <row r="75" spans="2:8" s="39" customFormat="1" ht="15">
      <c r="B75" s="24" t="s">
        <v>24</v>
      </c>
      <c r="C75" s="52" t="s">
        <v>118</v>
      </c>
      <c r="D75" s="57"/>
      <c r="E75" s="34"/>
      <c r="F75" s="35"/>
      <c r="G75" s="35"/>
      <c r="H75" s="34"/>
    </row>
    <row r="76" spans="2:8" s="39" customFormat="1" ht="15">
      <c r="B76" s="55" t="s">
        <v>26</v>
      </c>
      <c r="C76" s="52" t="s">
        <v>257</v>
      </c>
      <c r="D76" s="57"/>
      <c r="E76" s="34"/>
      <c r="F76" s="35"/>
      <c r="G76" s="35"/>
      <c r="H76" s="34"/>
    </row>
    <row r="77" spans="2:8" s="39" customFormat="1" ht="51">
      <c r="B77" s="40" t="s">
        <v>1092</v>
      </c>
      <c r="C77" s="41" t="s">
        <v>392</v>
      </c>
      <c r="D77" s="33" t="s">
        <v>1035</v>
      </c>
      <c r="E77" s="42">
        <v>2.7</v>
      </c>
      <c r="F77" s="35">
        <f>CPU!G162</f>
        <v>0</v>
      </c>
      <c r="G77" s="35">
        <f t="shared" ref="G77:G82" si="3">E77*F77</f>
        <v>0</v>
      </c>
      <c r="H77" s="43" t="s">
        <v>290</v>
      </c>
    </row>
    <row r="78" spans="2:8" s="39" customFormat="1" ht="51">
      <c r="B78" s="40" t="s">
        <v>1093</v>
      </c>
      <c r="C78" s="41" t="s">
        <v>254</v>
      </c>
      <c r="D78" s="33" t="s">
        <v>1035</v>
      </c>
      <c r="E78" s="352">
        <f>40.32*0.6*0.4</f>
        <v>9.6768000000000001</v>
      </c>
      <c r="F78" s="35">
        <f>CPU!G182</f>
        <v>0</v>
      </c>
      <c r="G78" s="35">
        <f t="shared" si="3"/>
        <v>0</v>
      </c>
      <c r="H78" s="43" t="s">
        <v>290</v>
      </c>
    </row>
    <row r="79" spans="2:8" s="39" customFormat="1" ht="89.25" customHeight="1">
      <c r="B79" s="40" t="s">
        <v>1094</v>
      </c>
      <c r="C79" s="41" t="s">
        <v>1498</v>
      </c>
      <c r="D79" s="33" t="s">
        <v>1035</v>
      </c>
      <c r="E79" s="34">
        <f>107.4*0.4</f>
        <v>42.960000000000008</v>
      </c>
      <c r="F79" s="35">
        <f>CPU!G191</f>
        <v>0</v>
      </c>
      <c r="G79" s="35">
        <f t="shared" si="3"/>
        <v>0</v>
      </c>
      <c r="H79" s="43" t="s">
        <v>290</v>
      </c>
    </row>
    <row r="80" spans="2:8" s="39" customFormat="1" ht="26.25">
      <c r="B80" s="40" t="s">
        <v>1095</v>
      </c>
      <c r="C80" s="41" t="s">
        <v>178</v>
      </c>
      <c r="D80" s="33" t="s">
        <v>1031</v>
      </c>
      <c r="E80" s="42">
        <v>45.31</v>
      </c>
      <c r="F80" s="35">
        <v>0</v>
      </c>
      <c r="G80" s="35">
        <f t="shared" si="3"/>
        <v>0</v>
      </c>
      <c r="H80" s="34"/>
    </row>
    <row r="81" spans="2:8" s="39" customFormat="1" ht="29.25" customHeight="1">
      <c r="B81" s="40" t="s">
        <v>1096</v>
      </c>
      <c r="C81" s="58" t="s">
        <v>1022</v>
      </c>
      <c r="D81" s="33" t="s">
        <v>1031</v>
      </c>
      <c r="E81" s="42">
        <v>0.87</v>
      </c>
      <c r="F81" s="35">
        <v>0</v>
      </c>
      <c r="G81" s="35">
        <f t="shared" si="3"/>
        <v>0</v>
      </c>
      <c r="H81" s="34"/>
    </row>
    <row r="82" spans="2:8" s="39" customFormat="1" ht="38.25">
      <c r="B82" s="40" t="s">
        <v>1097</v>
      </c>
      <c r="C82" s="58" t="s">
        <v>1023</v>
      </c>
      <c r="D82" s="33" t="s">
        <v>1030</v>
      </c>
      <c r="E82" s="42">
        <v>37.799999999999997</v>
      </c>
      <c r="F82" s="35">
        <v>0</v>
      </c>
      <c r="G82" s="35">
        <f t="shared" si="3"/>
        <v>0</v>
      </c>
      <c r="H82" s="34"/>
    </row>
    <row r="83" spans="2:8" s="39" customFormat="1" ht="15">
      <c r="B83" s="359" t="s">
        <v>1540</v>
      </c>
      <c r="C83" s="360"/>
      <c r="D83" s="360"/>
      <c r="E83" s="360"/>
      <c r="F83" s="360"/>
      <c r="G83" s="54">
        <f>SUM(G77:G82)*I2</f>
        <v>0</v>
      </c>
      <c r="H83" s="34"/>
    </row>
    <row r="84" spans="2:8" s="39" customFormat="1" ht="15">
      <c r="B84" s="55" t="s">
        <v>27</v>
      </c>
      <c r="C84" s="52" t="s">
        <v>188</v>
      </c>
      <c r="D84" s="33"/>
      <c r="E84" s="34"/>
      <c r="F84" s="35"/>
      <c r="G84" s="35"/>
      <c r="H84" s="34"/>
    </row>
    <row r="85" spans="2:8" s="39" customFormat="1" ht="76.5">
      <c r="B85" s="40" t="s">
        <v>1098</v>
      </c>
      <c r="C85" s="41" t="s">
        <v>256</v>
      </c>
      <c r="D85" s="33" t="s">
        <v>1035</v>
      </c>
      <c r="E85" s="34">
        <v>15.83</v>
      </c>
      <c r="F85" s="35">
        <f>CPU!G203</f>
        <v>0</v>
      </c>
      <c r="G85" s="35">
        <f t="shared" ref="G85:G86" si="4">E85*F85</f>
        <v>0</v>
      </c>
      <c r="H85" s="43" t="s">
        <v>290</v>
      </c>
    </row>
    <row r="86" spans="2:8" s="39" customFormat="1" ht="93" customHeight="1">
      <c r="B86" s="40" t="s">
        <v>1099</v>
      </c>
      <c r="C86" s="41" t="s">
        <v>189</v>
      </c>
      <c r="D86" s="33" t="s">
        <v>1035</v>
      </c>
      <c r="E86" s="42">
        <v>2.73</v>
      </c>
      <c r="F86" s="35">
        <f>CPU!G214</f>
        <v>0</v>
      </c>
      <c r="G86" s="35">
        <f t="shared" si="4"/>
        <v>0</v>
      </c>
      <c r="H86" s="43" t="s">
        <v>290</v>
      </c>
    </row>
    <row r="87" spans="2:8" s="39" customFormat="1" ht="15" customHeight="1">
      <c r="B87" s="359" t="s">
        <v>1541</v>
      </c>
      <c r="C87" s="360"/>
      <c r="D87" s="360"/>
      <c r="E87" s="360"/>
      <c r="F87" s="360"/>
      <c r="G87" s="54">
        <f>SUM(G85:G86)*I2</f>
        <v>0</v>
      </c>
      <c r="H87" s="43"/>
    </row>
    <row r="88" spans="2:8" s="39" customFormat="1" ht="15">
      <c r="B88" s="357" t="s">
        <v>1531</v>
      </c>
      <c r="C88" s="358"/>
      <c r="D88" s="358"/>
      <c r="E88" s="358"/>
      <c r="F88" s="358"/>
      <c r="G88" s="44">
        <f>(G83+G87)</f>
        <v>0</v>
      </c>
      <c r="H88" s="45"/>
    </row>
    <row r="89" spans="2:8" s="39" customFormat="1" ht="5.25" customHeight="1">
      <c r="B89" s="31"/>
      <c r="C89" s="32"/>
      <c r="D89" s="33"/>
      <c r="E89" s="34"/>
      <c r="F89" s="35"/>
      <c r="G89" s="35"/>
      <c r="H89" s="34"/>
    </row>
    <row r="90" spans="2:8" s="39" customFormat="1" ht="15">
      <c r="B90" s="24" t="s">
        <v>39</v>
      </c>
      <c r="C90" s="52" t="s">
        <v>35</v>
      </c>
      <c r="D90" s="59"/>
      <c r="E90" s="34"/>
      <c r="F90" s="35"/>
      <c r="G90" s="35"/>
      <c r="H90" s="34"/>
    </row>
    <row r="91" spans="2:8" s="39" customFormat="1" ht="80.25" customHeight="1">
      <c r="B91" s="40" t="s">
        <v>40</v>
      </c>
      <c r="C91" s="41" t="s">
        <v>195</v>
      </c>
      <c r="D91" s="33" t="s">
        <v>1035</v>
      </c>
      <c r="E91" s="42">
        <v>1.5</v>
      </c>
      <c r="F91" s="35">
        <f>CPU!G227</f>
        <v>0</v>
      </c>
      <c r="G91" s="35">
        <f t="shared" ref="G91:G102" si="5">E91*F91</f>
        <v>0</v>
      </c>
      <c r="H91" s="43" t="s">
        <v>290</v>
      </c>
    </row>
    <row r="92" spans="2:8" s="39" customFormat="1" ht="65.25" customHeight="1">
      <c r="B92" s="40" t="s">
        <v>41</v>
      </c>
      <c r="C92" s="41" t="s">
        <v>196</v>
      </c>
      <c r="D92" s="33" t="s">
        <v>1035</v>
      </c>
      <c r="E92" s="34">
        <v>0.85</v>
      </c>
      <c r="F92" s="35">
        <f>CPU!G238</f>
        <v>0</v>
      </c>
      <c r="G92" s="35">
        <f t="shared" si="5"/>
        <v>0</v>
      </c>
      <c r="H92" s="43" t="s">
        <v>290</v>
      </c>
    </row>
    <row r="93" spans="2:8" s="39" customFormat="1" ht="25.5">
      <c r="B93" s="40" t="s">
        <v>1139</v>
      </c>
      <c r="C93" s="41" t="s">
        <v>190</v>
      </c>
      <c r="D93" s="33" t="s">
        <v>1030</v>
      </c>
      <c r="E93" s="42">
        <v>152.61000000000001</v>
      </c>
      <c r="F93" s="35">
        <v>0</v>
      </c>
      <c r="G93" s="35">
        <f t="shared" si="5"/>
        <v>0</v>
      </c>
      <c r="H93" s="34"/>
    </row>
    <row r="94" spans="2:8" s="39" customFormat="1" ht="25.5">
      <c r="B94" s="40" t="s">
        <v>1100</v>
      </c>
      <c r="C94" s="41" t="s">
        <v>193</v>
      </c>
      <c r="D94" s="33" t="s">
        <v>28</v>
      </c>
      <c r="E94" s="51">
        <v>1014</v>
      </c>
      <c r="F94" s="35">
        <f>CPU!G245</f>
        <v>0</v>
      </c>
      <c r="G94" s="35">
        <f t="shared" si="5"/>
        <v>0</v>
      </c>
      <c r="H94" s="43" t="s">
        <v>290</v>
      </c>
    </row>
    <row r="95" spans="2:8" ht="25.5">
      <c r="B95" s="40" t="s">
        <v>1140</v>
      </c>
      <c r="C95" s="41" t="s">
        <v>192</v>
      </c>
      <c r="D95" s="33" t="s">
        <v>28</v>
      </c>
      <c r="E95" s="51">
        <v>38.72</v>
      </c>
      <c r="F95" s="35">
        <v>0</v>
      </c>
      <c r="G95" s="35">
        <f t="shared" si="5"/>
        <v>0</v>
      </c>
      <c r="H95" s="34"/>
    </row>
    <row r="96" spans="2:8" ht="25.5">
      <c r="B96" s="40" t="s">
        <v>1101</v>
      </c>
      <c r="C96" s="41" t="s">
        <v>191</v>
      </c>
      <c r="D96" s="33" t="s">
        <v>28</v>
      </c>
      <c r="E96" s="42">
        <v>35.200000000000003</v>
      </c>
      <c r="F96" s="35">
        <f>CPU!G253</f>
        <v>0</v>
      </c>
      <c r="G96" s="35">
        <f t="shared" si="5"/>
        <v>0</v>
      </c>
      <c r="H96" s="43" t="s">
        <v>290</v>
      </c>
    </row>
    <row r="97" spans="2:8" ht="63.75">
      <c r="B97" s="40" t="s">
        <v>1102</v>
      </c>
      <c r="C97" s="41" t="s">
        <v>200</v>
      </c>
      <c r="D97" s="33" t="s">
        <v>28</v>
      </c>
      <c r="E97" s="42">
        <v>35.200000000000003</v>
      </c>
      <c r="F97" s="35">
        <f>CPU!G261</f>
        <v>0</v>
      </c>
      <c r="G97" s="35">
        <f t="shared" si="5"/>
        <v>0</v>
      </c>
      <c r="H97" s="43" t="s">
        <v>290</v>
      </c>
    </row>
    <row r="98" spans="2:8" ht="114.75">
      <c r="B98" s="40" t="s">
        <v>1103</v>
      </c>
      <c r="C98" s="338" t="s">
        <v>266</v>
      </c>
      <c r="D98" s="33" t="s">
        <v>1030</v>
      </c>
      <c r="E98" s="42">
        <v>82.6</v>
      </c>
      <c r="F98" s="35">
        <f>CPU!G271</f>
        <v>0</v>
      </c>
      <c r="G98" s="35">
        <f t="shared" si="5"/>
        <v>0</v>
      </c>
      <c r="H98" s="43" t="s">
        <v>290</v>
      </c>
    </row>
    <row r="99" spans="2:8" ht="38.25">
      <c r="B99" s="40" t="s">
        <v>1104</v>
      </c>
      <c r="C99" s="41" t="s">
        <v>194</v>
      </c>
      <c r="D99" s="33" t="s">
        <v>1030</v>
      </c>
      <c r="E99" s="42">
        <v>470.7</v>
      </c>
      <c r="F99" s="35">
        <f>CPU!G278</f>
        <v>0</v>
      </c>
      <c r="G99" s="35">
        <f t="shared" si="5"/>
        <v>0</v>
      </c>
      <c r="H99" s="43" t="s">
        <v>290</v>
      </c>
    </row>
    <row r="100" spans="2:8" ht="51">
      <c r="B100" s="40" t="s">
        <v>1105</v>
      </c>
      <c r="C100" s="41" t="s">
        <v>1409</v>
      </c>
      <c r="D100" s="33" t="s">
        <v>1030</v>
      </c>
      <c r="E100" s="42">
        <v>353.1</v>
      </c>
      <c r="F100" s="351">
        <f>CPU!G285</f>
        <v>0</v>
      </c>
      <c r="G100" s="35">
        <f t="shared" si="5"/>
        <v>0</v>
      </c>
      <c r="H100" s="43" t="s">
        <v>290</v>
      </c>
    </row>
    <row r="101" spans="2:8" ht="38.25">
      <c r="B101" s="40" t="s">
        <v>1106</v>
      </c>
      <c r="C101" s="41" t="s">
        <v>197</v>
      </c>
      <c r="D101" s="33" t="s">
        <v>1030</v>
      </c>
      <c r="E101" s="42">
        <v>117.68</v>
      </c>
      <c r="F101" s="35">
        <f>CPU!G293</f>
        <v>0</v>
      </c>
      <c r="G101" s="35">
        <f t="shared" si="5"/>
        <v>0</v>
      </c>
      <c r="H101" s="43" t="s">
        <v>290</v>
      </c>
    </row>
    <row r="102" spans="2:8" ht="38.25">
      <c r="B102" s="40" t="s">
        <v>1141</v>
      </c>
      <c r="C102" s="41" t="s">
        <v>199</v>
      </c>
      <c r="D102" s="33" t="s">
        <v>28</v>
      </c>
      <c r="E102" s="42">
        <v>392.8</v>
      </c>
      <c r="F102" s="35">
        <v>0</v>
      </c>
      <c r="G102" s="35">
        <f t="shared" si="5"/>
        <v>0</v>
      </c>
      <c r="H102" s="34"/>
    </row>
    <row r="103" spans="2:8" ht="15">
      <c r="B103" s="357" t="s">
        <v>1532</v>
      </c>
      <c r="C103" s="358"/>
      <c r="D103" s="358"/>
      <c r="E103" s="358"/>
      <c r="F103" s="358"/>
      <c r="G103" s="44">
        <f>SUM(G91:G102)*I2</f>
        <v>0</v>
      </c>
      <c r="H103" s="45"/>
    </row>
    <row r="104" spans="2:8" ht="3.75" customHeight="1">
      <c r="B104" s="31"/>
      <c r="C104" s="32"/>
      <c r="D104" s="33"/>
      <c r="E104" s="34"/>
      <c r="F104" s="35"/>
      <c r="G104" s="35"/>
      <c r="H104" s="34"/>
    </row>
    <row r="105" spans="2:8" ht="15">
      <c r="B105" s="62" t="s">
        <v>29</v>
      </c>
      <c r="C105" s="52" t="s">
        <v>0</v>
      </c>
      <c r="D105" s="63"/>
      <c r="E105" s="34"/>
      <c r="F105" s="35"/>
      <c r="G105" s="35"/>
      <c r="H105" s="34"/>
    </row>
    <row r="106" spans="2:8" ht="102.75" customHeight="1">
      <c r="B106" s="40" t="s">
        <v>30</v>
      </c>
      <c r="C106" s="41" t="s">
        <v>1410</v>
      </c>
      <c r="D106" s="33" t="s">
        <v>1030</v>
      </c>
      <c r="E106" s="42">
        <v>170</v>
      </c>
      <c r="F106" s="35">
        <f>CPU!G303</f>
        <v>0</v>
      </c>
      <c r="G106" s="35">
        <f t="shared" ref="G106:G114" si="6">E106*F106</f>
        <v>0</v>
      </c>
      <c r="H106" s="43" t="s">
        <v>290</v>
      </c>
    </row>
    <row r="107" spans="2:8" ht="90.75" customHeight="1">
      <c r="B107" s="40" t="s">
        <v>258</v>
      </c>
      <c r="C107" s="41" t="s">
        <v>203</v>
      </c>
      <c r="D107" s="33" t="s">
        <v>1030</v>
      </c>
      <c r="E107" s="42">
        <v>56.67</v>
      </c>
      <c r="F107" s="35">
        <v>0</v>
      </c>
      <c r="G107" s="35">
        <f t="shared" si="6"/>
        <v>0</v>
      </c>
      <c r="H107" s="344"/>
    </row>
    <row r="108" spans="2:8" ht="117.75" customHeight="1">
      <c r="B108" s="40" t="s">
        <v>6</v>
      </c>
      <c r="C108" s="49" t="s">
        <v>267</v>
      </c>
      <c r="D108" s="33" t="s">
        <v>1030</v>
      </c>
      <c r="E108" s="42">
        <v>28.4</v>
      </c>
      <c r="F108" s="35">
        <f>CPU!G312</f>
        <v>0</v>
      </c>
      <c r="G108" s="35">
        <f t="shared" si="6"/>
        <v>0</v>
      </c>
      <c r="H108" s="43" t="s">
        <v>290</v>
      </c>
    </row>
    <row r="109" spans="2:8" ht="64.5" customHeight="1">
      <c r="B109" s="40" t="s">
        <v>3</v>
      </c>
      <c r="C109" s="41" t="s">
        <v>204</v>
      </c>
      <c r="D109" s="33" t="s">
        <v>1030</v>
      </c>
      <c r="E109" s="42">
        <v>111.3</v>
      </c>
      <c r="F109" s="35">
        <v>0</v>
      </c>
      <c r="G109" s="35">
        <f t="shared" si="6"/>
        <v>0</v>
      </c>
      <c r="H109" s="56">
        <v>0</v>
      </c>
    </row>
    <row r="110" spans="2:8" ht="81" customHeight="1">
      <c r="B110" s="40" t="s">
        <v>52</v>
      </c>
      <c r="C110" s="49" t="s">
        <v>232</v>
      </c>
      <c r="D110" s="33" t="s">
        <v>1030</v>
      </c>
      <c r="E110" s="42">
        <v>133.77000000000001</v>
      </c>
      <c r="F110" s="35">
        <v>0</v>
      </c>
      <c r="G110" s="35">
        <f t="shared" si="6"/>
        <v>0</v>
      </c>
      <c r="H110" s="34"/>
    </row>
    <row r="111" spans="2:8" ht="78.75" customHeight="1">
      <c r="B111" s="40" t="s">
        <v>61</v>
      </c>
      <c r="C111" s="41" t="s">
        <v>235</v>
      </c>
      <c r="D111" s="33" t="s">
        <v>1030</v>
      </c>
      <c r="E111" s="42">
        <v>753.65</v>
      </c>
      <c r="F111" s="35">
        <v>0</v>
      </c>
      <c r="G111" s="35">
        <f t="shared" si="6"/>
        <v>0</v>
      </c>
      <c r="H111" s="34"/>
    </row>
    <row r="112" spans="2:8" ht="115.5" customHeight="1">
      <c r="B112" s="40" t="s">
        <v>122</v>
      </c>
      <c r="C112" s="41" t="s">
        <v>236</v>
      </c>
      <c r="D112" s="33" t="s">
        <v>1035</v>
      </c>
      <c r="E112" s="42">
        <v>62.6</v>
      </c>
      <c r="F112" s="35">
        <v>0</v>
      </c>
      <c r="G112" s="35">
        <f t="shared" si="6"/>
        <v>0</v>
      </c>
      <c r="H112" s="34"/>
    </row>
    <row r="113" spans="2:8" ht="115.5" customHeight="1">
      <c r="B113" s="40" t="s">
        <v>123</v>
      </c>
      <c r="C113" s="49" t="s">
        <v>237</v>
      </c>
      <c r="D113" s="33" t="s">
        <v>1035</v>
      </c>
      <c r="E113" s="42">
        <v>155.80000000000001</v>
      </c>
      <c r="F113" s="35">
        <v>0</v>
      </c>
      <c r="G113" s="35">
        <f t="shared" si="6"/>
        <v>0</v>
      </c>
      <c r="H113" s="34"/>
    </row>
    <row r="114" spans="2:8" ht="145.5" customHeight="1">
      <c r="B114" s="40" t="s">
        <v>259</v>
      </c>
      <c r="C114" s="49" t="s">
        <v>238</v>
      </c>
      <c r="D114" s="33" t="s">
        <v>1030</v>
      </c>
      <c r="E114" s="42">
        <v>108.83</v>
      </c>
      <c r="F114" s="35">
        <v>0</v>
      </c>
      <c r="G114" s="35">
        <f t="shared" si="6"/>
        <v>0</v>
      </c>
      <c r="H114" s="34"/>
    </row>
    <row r="115" spans="2:8" ht="15">
      <c r="B115" s="357" t="s">
        <v>1533</v>
      </c>
      <c r="C115" s="358"/>
      <c r="D115" s="358"/>
      <c r="E115" s="358"/>
      <c r="F115" s="358"/>
      <c r="G115" s="44">
        <f>SUM(G106:G114)*I2</f>
        <v>0</v>
      </c>
      <c r="H115" s="45"/>
    </row>
    <row r="116" spans="2:8" ht="3.75" customHeight="1">
      <c r="B116" s="31"/>
      <c r="C116" s="32"/>
      <c r="D116" s="33"/>
      <c r="E116" s="34"/>
      <c r="F116" s="35"/>
      <c r="G116" s="35"/>
      <c r="H116" s="34"/>
    </row>
    <row r="117" spans="2:8" ht="15">
      <c r="B117" s="62" t="s">
        <v>31</v>
      </c>
      <c r="C117" s="52" t="s">
        <v>86</v>
      </c>
      <c r="D117" s="65"/>
      <c r="E117" s="34"/>
      <c r="F117" s="35"/>
      <c r="G117" s="35"/>
      <c r="H117" s="34"/>
    </row>
    <row r="118" spans="2:8" ht="131.25" customHeight="1">
      <c r="B118" s="40" t="s">
        <v>53</v>
      </c>
      <c r="C118" s="49" t="s">
        <v>1411</v>
      </c>
      <c r="D118" s="33" t="s">
        <v>1030</v>
      </c>
      <c r="E118" s="42">
        <v>70.099999999999994</v>
      </c>
      <c r="F118" s="35">
        <f>CPU!G325</f>
        <v>0</v>
      </c>
      <c r="G118" s="35">
        <f t="shared" ref="G118:G137" si="7">E118*F118</f>
        <v>0</v>
      </c>
      <c r="H118" s="43" t="s">
        <v>290</v>
      </c>
    </row>
    <row r="119" spans="2:8" ht="58.5" customHeight="1">
      <c r="B119" s="40" t="s">
        <v>54</v>
      </c>
      <c r="C119" s="49" t="s">
        <v>206</v>
      </c>
      <c r="D119" s="33" t="s">
        <v>1030</v>
      </c>
      <c r="E119" s="42">
        <v>107.9</v>
      </c>
      <c r="F119" s="35">
        <f>CPU!G338</f>
        <v>0</v>
      </c>
      <c r="G119" s="35">
        <f t="shared" si="7"/>
        <v>0</v>
      </c>
      <c r="H119" s="43" t="s">
        <v>290</v>
      </c>
    </row>
    <row r="120" spans="2:8" ht="39" customHeight="1">
      <c r="B120" s="40" t="s">
        <v>233</v>
      </c>
      <c r="C120" s="49" t="s">
        <v>467</v>
      </c>
      <c r="D120" s="33" t="s">
        <v>1030</v>
      </c>
      <c r="E120" s="42">
        <v>47.24</v>
      </c>
      <c r="F120" s="35">
        <f>CPU!G346</f>
        <v>0</v>
      </c>
      <c r="G120" s="35">
        <f t="shared" si="7"/>
        <v>0</v>
      </c>
      <c r="H120" s="43" t="s">
        <v>290</v>
      </c>
    </row>
    <row r="121" spans="2:8" ht="31.5" customHeight="1">
      <c r="B121" s="40" t="s">
        <v>234</v>
      </c>
      <c r="C121" s="49" t="s">
        <v>217</v>
      </c>
      <c r="D121" s="33" t="s">
        <v>1030</v>
      </c>
      <c r="E121" s="42">
        <v>178.28</v>
      </c>
      <c r="F121" s="35">
        <v>0</v>
      </c>
      <c r="G121" s="35">
        <f t="shared" si="7"/>
        <v>0</v>
      </c>
      <c r="H121" s="34"/>
    </row>
    <row r="122" spans="2:8" ht="89.25">
      <c r="B122" s="40" t="s">
        <v>83</v>
      </c>
      <c r="C122" s="49" t="s">
        <v>1024</v>
      </c>
      <c r="D122" s="33" t="s">
        <v>1030</v>
      </c>
      <c r="E122" s="42">
        <v>88.1</v>
      </c>
      <c r="F122" s="35">
        <f>CPU!G356</f>
        <v>0</v>
      </c>
      <c r="G122" s="35">
        <f t="shared" si="7"/>
        <v>0</v>
      </c>
      <c r="H122" s="43" t="s">
        <v>290</v>
      </c>
    </row>
    <row r="123" spans="2:8" ht="39">
      <c r="B123" s="40" t="s">
        <v>84</v>
      </c>
      <c r="C123" s="49" t="s">
        <v>1413</v>
      </c>
      <c r="D123" s="33" t="s">
        <v>1031</v>
      </c>
      <c r="E123" s="42">
        <v>136.12</v>
      </c>
      <c r="F123" s="35">
        <v>0</v>
      </c>
      <c r="G123" s="35">
        <f t="shared" si="7"/>
        <v>0</v>
      </c>
      <c r="H123" s="34"/>
    </row>
    <row r="124" spans="2:8" ht="25.5">
      <c r="B124" s="40" t="s">
        <v>85</v>
      </c>
      <c r="C124" s="49" t="s">
        <v>208</v>
      </c>
      <c r="D124" s="33" t="s">
        <v>1030</v>
      </c>
      <c r="E124" s="42">
        <v>23.83</v>
      </c>
      <c r="F124" s="35">
        <f>CPU!G365</f>
        <v>0</v>
      </c>
      <c r="G124" s="35">
        <f t="shared" si="7"/>
        <v>0</v>
      </c>
      <c r="H124" s="43" t="s">
        <v>290</v>
      </c>
    </row>
    <row r="125" spans="2:8" ht="76.5">
      <c r="B125" s="40" t="s">
        <v>87</v>
      </c>
      <c r="C125" s="49" t="s">
        <v>209</v>
      </c>
      <c r="D125" s="33" t="s">
        <v>1030</v>
      </c>
      <c r="E125" s="42">
        <v>45.4</v>
      </c>
      <c r="F125" s="35">
        <f>CPU!G374</f>
        <v>0</v>
      </c>
      <c r="G125" s="35">
        <f t="shared" si="7"/>
        <v>0</v>
      </c>
      <c r="H125" s="43" t="s">
        <v>290</v>
      </c>
    </row>
    <row r="126" spans="2:8" s="60" customFormat="1" ht="63.75">
      <c r="B126" s="40" t="s">
        <v>170</v>
      </c>
      <c r="C126" s="49" t="s">
        <v>1415</v>
      </c>
      <c r="D126" s="33" t="s">
        <v>1030</v>
      </c>
      <c r="E126" s="42">
        <v>44.21</v>
      </c>
      <c r="F126" s="35">
        <f>CPU!G383</f>
        <v>0</v>
      </c>
      <c r="G126" s="35">
        <f t="shared" si="7"/>
        <v>0</v>
      </c>
      <c r="H126" s="43" t="s">
        <v>290</v>
      </c>
    </row>
    <row r="127" spans="2:8" ht="63.75">
      <c r="B127" s="40" t="s">
        <v>1107</v>
      </c>
      <c r="C127" s="49" t="s">
        <v>211</v>
      </c>
      <c r="D127" s="33" t="s">
        <v>1030</v>
      </c>
      <c r="E127" s="42">
        <v>46.8</v>
      </c>
      <c r="F127" s="35">
        <f>CPU!G391</f>
        <v>0</v>
      </c>
      <c r="G127" s="35">
        <f t="shared" si="7"/>
        <v>0</v>
      </c>
      <c r="H127" s="43" t="s">
        <v>290</v>
      </c>
    </row>
    <row r="128" spans="2:8" ht="68.25" customHeight="1">
      <c r="B128" s="40" t="s">
        <v>1108</v>
      </c>
      <c r="C128" s="49" t="s">
        <v>216</v>
      </c>
      <c r="D128" s="33" t="s">
        <v>1030</v>
      </c>
      <c r="E128" s="42">
        <v>46.8</v>
      </c>
      <c r="F128" s="35">
        <f>CPU!G399</f>
        <v>0</v>
      </c>
      <c r="G128" s="35">
        <f t="shared" si="7"/>
        <v>0</v>
      </c>
      <c r="H128" s="43" t="s">
        <v>290</v>
      </c>
    </row>
    <row r="129" spans="2:8" ht="69.75" customHeight="1">
      <c r="B129" s="40" t="s">
        <v>1109</v>
      </c>
      <c r="C129" s="49" t="s">
        <v>215</v>
      </c>
      <c r="D129" s="33" t="s">
        <v>1030</v>
      </c>
      <c r="E129" s="42">
        <v>52.58</v>
      </c>
      <c r="F129" s="35">
        <f>CPU!G407</f>
        <v>0</v>
      </c>
      <c r="G129" s="35">
        <f t="shared" si="7"/>
        <v>0</v>
      </c>
      <c r="H129" s="43" t="s">
        <v>290</v>
      </c>
    </row>
    <row r="130" spans="2:8" ht="132" customHeight="1">
      <c r="B130" s="40" t="s">
        <v>1110</v>
      </c>
      <c r="C130" s="66" t="s">
        <v>218</v>
      </c>
      <c r="D130" s="33" t="s">
        <v>1030</v>
      </c>
      <c r="E130" s="42">
        <v>23.49</v>
      </c>
      <c r="F130" s="35">
        <f>CPU!G417</f>
        <v>0</v>
      </c>
      <c r="G130" s="35">
        <f t="shared" si="7"/>
        <v>0</v>
      </c>
      <c r="H130" s="43" t="s">
        <v>290</v>
      </c>
    </row>
    <row r="131" spans="2:8" ht="51">
      <c r="B131" s="40" t="s">
        <v>1142</v>
      </c>
      <c r="C131" s="49" t="s">
        <v>1416</v>
      </c>
      <c r="D131" s="33" t="s">
        <v>1030</v>
      </c>
      <c r="E131" s="42">
        <v>143.55000000000001</v>
      </c>
      <c r="F131" s="35">
        <v>0</v>
      </c>
      <c r="G131" s="35">
        <f t="shared" si="7"/>
        <v>0</v>
      </c>
      <c r="H131" s="34"/>
    </row>
    <row r="132" spans="2:8" ht="79.5" customHeight="1">
      <c r="B132" s="40" t="s">
        <v>1111</v>
      </c>
      <c r="C132" s="49" t="s">
        <v>220</v>
      </c>
      <c r="D132" s="33" t="s">
        <v>1030</v>
      </c>
      <c r="E132" s="42">
        <v>143.55000000000001</v>
      </c>
      <c r="F132" s="35">
        <f>CPU!G426</f>
        <v>0</v>
      </c>
      <c r="G132" s="35">
        <f t="shared" si="7"/>
        <v>0</v>
      </c>
      <c r="H132" s="43" t="s">
        <v>290</v>
      </c>
    </row>
    <row r="133" spans="2:8" ht="81" customHeight="1">
      <c r="B133" s="40" t="s">
        <v>1112</v>
      </c>
      <c r="C133" s="66" t="s">
        <v>498</v>
      </c>
      <c r="D133" s="33" t="s">
        <v>28</v>
      </c>
      <c r="E133" s="42">
        <v>15</v>
      </c>
      <c r="F133" s="35">
        <f>CPU!G435</f>
        <v>0</v>
      </c>
      <c r="G133" s="35">
        <f t="shared" si="7"/>
        <v>0</v>
      </c>
      <c r="H133" s="43" t="s">
        <v>290</v>
      </c>
    </row>
    <row r="134" spans="2:8" ht="42" customHeight="1">
      <c r="B134" s="40" t="s">
        <v>1113</v>
      </c>
      <c r="C134" s="49" t="s">
        <v>507</v>
      </c>
      <c r="D134" s="33" t="s">
        <v>28</v>
      </c>
      <c r="E134" s="42">
        <v>12.3</v>
      </c>
      <c r="F134" s="35">
        <f>CPU!G442</f>
        <v>0</v>
      </c>
      <c r="G134" s="35">
        <f t="shared" si="7"/>
        <v>0</v>
      </c>
      <c r="H134" s="43" t="s">
        <v>290</v>
      </c>
    </row>
    <row r="135" spans="2:8" ht="38.25">
      <c r="B135" s="40" t="s">
        <v>1114</v>
      </c>
      <c r="C135" s="49" t="s">
        <v>508</v>
      </c>
      <c r="D135" s="33" t="s">
        <v>28</v>
      </c>
      <c r="E135" s="42">
        <v>7.2</v>
      </c>
      <c r="F135" s="35">
        <f>CPU!G451</f>
        <v>0</v>
      </c>
      <c r="G135" s="35">
        <f t="shared" si="7"/>
        <v>0</v>
      </c>
      <c r="H135" s="43" t="s">
        <v>290</v>
      </c>
    </row>
    <row r="136" spans="2:8" ht="51">
      <c r="B136" s="40" t="s">
        <v>1143</v>
      </c>
      <c r="C136" s="49" t="s">
        <v>518</v>
      </c>
      <c r="D136" s="33" t="s">
        <v>28</v>
      </c>
      <c r="E136" s="42">
        <v>4.3</v>
      </c>
      <c r="F136" s="35">
        <v>0</v>
      </c>
      <c r="G136" s="35">
        <f t="shared" si="7"/>
        <v>0</v>
      </c>
      <c r="H136" s="34"/>
    </row>
    <row r="137" spans="2:8" ht="51">
      <c r="B137" s="40" t="s">
        <v>1115</v>
      </c>
      <c r="C137" s="49" t="s">
        <v>222</v>
      </c>
      <c r="D137" s="33" t="s">
        <v>28</v>
      </c>
      <c r="E137" s="42">
        <v>4.0999999999999996</v>
      </c>
      <c r="F137" s="35">
        <f>CPU!G460</f>
        <v>0</v>
      </c>
      <c r="G137" s="35">
        <f t="shared" si="7"/>
        <v>0</v>
      </c>
      <c r="H137" s="43" t="s">
        <v>290</v>
      </c>
    </row>
    <row r="138" spans="2:8" ht="15" customHeight="1">
      <c r="B138" s="357" t="s">
        <v>1534</v>
      </c>
      <c r="C138" s="358"/>
      <c r="D138" s="358"/>
      <c r="E138" s="358"/>
      <c r="F138" s="358"/>
      <c r="G138" s="44">
        <f>SUM(G118:G137)*I2</f>
        <v>0</v>
      </c>
      <c r="H138" s="45"/>
    </row>
    <row r="139" spans="2:8" ht="5.25" customHeight="1">
      <c r="B139" s="31"/>
      <c r="C139" s="32"/>
      <c r="D139" s="33"/>
      <c r="E139" s="34"/>
      <c r="F139" s="35"/>
      <c r="G139" s="35"/>
      <c r="H139" s="34"/>
    </row>
    <row r="140" spans="2:8" ht="15">
      <c r="B140" s="62" t="s">
        <v>57</v>
      </c>
      <c r="C140" s="52" t="s">
        <v>88</v>
      </c>
      <c r="D140" s="65"/>
      <c r="E140" s="34"/>
      <c r="F140" s="35"/>
      <c r="G140" s="35"/>
      <c r="H140" s="34"/>
    </row>
    <row r="141" spans="2:8" ht="119.25" customHeight="1">
      <c r="B141" s="40" t="s">
        <v>262</v>
      </c>
      <c r="C141" s="49" t="s">
        <v>532</v>
      </c>
      <c r="D141" s="33" t="s">
        <v>1030</v>
      </c>
      <c r="E141" s="42">
        <v>71.5</v>
      </c>
      <c r="F141" s="35">
        <f>CPU!G472</f>
        <v>0</v>
      </c>
      <c r="G141" s="35">
        <f t="shared" ref="G141:G144" si="8">E141*F141</f>
        <v>0</v>
      </c>
      <c r="H141" s="43" t="s">
        <v>290</v>
      </c>
    </row>
    <row r="142" spans="2:8" ht="84" customHeight="1">
      <c r="B142" s="40" t="s">
        <v>263</v>
      </c>
      <c r="C142" s="49" t="s">
        <v>531</v>
      </c>
      <c r="D142" s="33" t="s">
        <v>1030</v>
      </c>
      <c r="E142" s="42">
        <v>99.72</v>
      </c>
      <c r="F142" s="35">
        <f>CPU!G483</f>
        <v>0</v>
      </c>
      <c r="G142" s="35">
        <f t="shared" si="8"/>
        <v>0</v>
      </c>
      <c r="H142" s="43" t="s">
        <v>290</v>
      </c>
    </row>
    <row r="143" spans="2:8" ht="38.25">
      <c r="B143" s="40" t="s">
        <v>264</v>
      </c>
      <c r="C143" s="49" t="s">
        <v>224</v>
      </c>
      <c r="D143" s="33" t="s">
        <v>28</v>
      </c>
      <c r="E143" s="42">
        <v>929.5</v>
      </c>
      <c r="F143" s="35">
        <f>CPU!G491</f>
        <v>0</v>
      </c>
      <c r="G143" s="35">
        <f t="shared" si="8"/>
        <v>0</v>
      </c>
      <c r="H143" s="43" t="s">
        <v>290</v>
      </c>
    </row>
    <row r="144" spans="2:8" ht="25.5">
      <c r="B144" s="40" t="s">
        <v>58</v>
      </c>
      <c r="C144" s="49" t="s">
        <v>270</v>
      </c>
      <c r="D144" s="33" t="s">
        <v>1030</v>
      </c>
      <c r="E144" s="42">
        <v>37.799999999999997</v>
      </c>
      <c r="F144" s="35">
        <v>0</v>
      </c>
      <c r="G144" s="35">
        <f t="shared" si="8"/>
        <v>0</v>
      </c>
      <c r="H144" s="34"/>
    </row>
    <row r="145" spans="2:8" ht="15">
      <c r="B145" s="357" t="s">
        <v>1535</v>
      </c>
      <c r="C145" s="358"/>
      <c r="D145" s="358"/>
      <c r="E145" s="358"/>
      <c r="F145" s="358"/>
      <c r="G145" s="44">
        <f>SUM(G141:G144)*I2</f>
        <v>0</v>
      </c>
      <c r="H145" s="45"/>
    </row>
    <row r="146" spans="2:8" ht="7.5" customHeight="1">
      <c r="B146" s="31"/>
      <c r="C146" s="32"/>
      <c r="D146" s="33"/>
      <c r="E146" s="34"/>
      <c r="F146" s="35"/>
      <c r="G146" s="35"/>
      <c r="H146" s="34"/>
    </row>
    <row r="147" spans="2:8" ht="15">
      <c r="B147" s="62" t="s">
        <v>59</v>
      </c>
      <c r="C147" s="52" t="s">
        <v>37</v>
      </c>
      <c r="D147" s="59"/>
      <c r="E147" s="34"/>
      <c r="F147" s="35"/>
      <c r="G147" s="35"/>
      <c r="H147" s="34"/>
    </row>
    <row r="148" spans="2:8" ht="15">
      <c r="B148" s="62" t="s">
        <v>60</v>
      </c>
      <c r="C148" s="52" t="s">
        <v>69</v>
      </c>
      <c r="D148" s="59"/>
      <c r="E148" s="34"/>
      <c r="F148" s="35"/>
      <c r="G148" s="35"/>
      <c r="H148" s="34"/>
    </row>
    <row r="149" spans="2:8" ht="89.25" customHeight="1">
      <c r="B149" s="40" t="s">
        <v>1116</v>
      </c>
      <c r="C149" s="49" t="s">
        <v>228</v>
      </c>
      <c r="D149" s="33" t="s">
        <v>1030</v>
      </c>
      <c r="E149" s="42">
        <v>11.2</v>
      </c>
      <c r="F149" s="35">
        <f>CPU!G506</f>
        <v>0</v>
      </c>
      <c r="G149" s="35">
        <f t="shared" ref="G149:G155" si="9">E149*F149</f>
        <v>0</v>
      </c>
      <c r="H149" s="43" t="s">
        <v>290</v>
      </c>
    </row>
    <row r="150" spans="2:8" ht="51">
      <c r="B150" s="40" t="s">
        <v>1117</v>
      </c>
      <c r="C150" s="49" t="s">
        <v>230</v>
      </c>
      <c r="D150" s="33" t="s">
        <v>1030</v>
      </c>
      <c r="E150" s="42">
        <v>9.6</v>
      </c>
      <c r="F150" s="35">
        <f>CPU!G516</f>
        <v>0</v>
      </c>
      <c r="G150" s="35">
        <f t="shared" si="9"/>
        <v>0</v>
      </c>
      <c r="H150" s="43" t="s">
        <v>290</v>
      </c>
    </row>
    <row r="151" spans="2:8" ht="58.5" customHeight="1">
      <c r="B151" s="40" t="s">
        <v>1118</v>
      </c>
      <c r="C151" s="49" t="s">
        <v>546</v>
      </c>
      <c r="D151" s="33" t="s">
        <v>159</v>
      </c>
      <c r="E151" s="42">
        <v>16</v>
      </c>
      <c r="F151" s="35">
        <f>CPU!G529</f>
        <v>0</v>
      </c>
      <c r="G151" s="35">
        <f t="shared" si="9"/>
        <v>0</v>
      </c>
      <c r="H151" s="43" t="s">
        <v>290</v>
      </c>
    </row>
    <row r="152" spans="2:8" ht="76.5">
      <c r="B152" s="40" t="s">
        <v>1119</v>
      </c>
      <c r="C152" s="49" t="s">
        <v>1419</v>
      </c>
      <c r="D152" s="33" t="s">
        <v>1030</v>
      </c>
      <c r="E152" s="42">
        <f>1.98+2.07+1.6+1.6+1.89</f>
        <v>9.14</v>
      </c>
      <c r="F152" s="35">
        <f>CPU!G539</f>
        <v>0</v>
      </c>
      <c r="G152" s="35">
        <f t="shared" si="9"/>
        <v>0</v>
      </c>
      <c r="H152" s="43" t="s">
        <v>290</v>
      </c>
    </row>
    <row r="153" spans="2:8" ht="78.75" customHeight="1">
      <c r="B153" s="40" t="s">
        <v>1120</v>
      </c>
      <c r="C153" s="41" t="s">
        <v>538</v>
      </c>
      <c r="D153" s="33" t="s">
        <v>1030</v>
      </c>
      <c r="E153" s="42">
        <f>1.68+1.68+1.68+1.89+1.89</f>
        <v>8.82</v>
      </c>
      <c r="F153" s="35">
        <f>CPU!G552</f>
        <v>0</v>
      </c>
      <c r="G153" s="35">
        <f t="shared" si="9"/>
        <v>0</v>
      </c>
      <c r="H153" s="43" t="s">
        <v>290</v>
      </c>
    </row>
    <row r="154" spans="2:8" ht="76.5">
      <c r="B154" s="40" t="s">
        <v>1121</v>
      </c>
      <c r="C154" s="49" t="s">
        <v>1417</v>
      </c>
      <c r="D154" s="33" t="s">
        <v>159</v>
      </c>
      <c r="E154" s="42">
        <v>1</v>
      </c>
      <c r="F154" s="35">
        <f>CPU!G565</f>
        <v>0</v>
      </c>
      <c r="G154" s="35">
        <f t="shared" si="9"/>
        <v>0</v>
      </c>
      <c r="H154" s="43" t="s">
        <v>290</v>
      </c>
    </row>
    <row r="155" spans="2:8" ht="80.25" customHeight="1">
      <c r="B155" s="40" t="s">
        <v>1122</v>
      </c>
      <c r="C155" s="49" t="s">
        <v>227</v>
      </c>
      <c r="D155" s="33" t="s">
        <v>159</v>
      </c>
      <c r="E155" s="42">
        <v>9</v>
      </c>
      <c r="F155" s="35">
        <f>CPU!G573</f>
        <v>0</v>
      </c>
      <c r="G155" s="35">
        <f t="shared" si="9"/>
        <v>0</v>
      </c>
      <c r="H155" s="43" t="s">
        <v>290</v>
      </c>
    </row>
    <row r="156" spans="2:8" ht="15">
      <c r="B156" s="359" t="s">
        <v>1542</v>
      </c>
      <c r="C156" s="360"/>
      <c r="D156" s="360"/>
      <c r="E156" s="360"/>
      <c r="F156" s="360"/>
      <c r="G156" s="54">
        <f>SUM(G149:G155)*I2</f>
        <v>0</v>
      </c>
      <c r="H156" s="34"/>
    </row>
    <row r="157" spans="2:8" ht="15">
      <c r="B157" s="62" t="s">
        <v>90</v>
      </c>
      <c r="C157" s="52" t="s">
        <v>70</v>
      </c>
      <c r="D157" s="33"/>
      <c r="E157" s="34"/>
      <c r="F157" s="35"/>
      <c r="G157" s="35"/>
      <c r="H157" s="34"/>
    </row>
    <row r="158" spans="2:8" ht="118.5" customHeight="1">
      <c r="B158" s="40" t="s">
        <v>1123</v>
      </c>
      <c r="C158" s="49" t="s">
        <v>229</v>
      </c>
      <c r="D158" s="33" t="s">
        <v>1030</v>
      </c>
      <c r="E158" s="42">
        <v>7.5</v>
      </c>
      <c r="F158" s="35">
        <f>CPU!G587</f>
        <v>0</v>
      </c>
      <c r="G158" s="35">
        <f t="shared" ref="G158:G164" si="10">E158*F158</f>
        <v>0</v>
      </c>
      <c r="H158" s="43" t="s">
        <v>290</v>
      </c>
    </row>
    <row r="159" spans="2:8" ht="51">
      <c r="B159" s="40" t="s">
        <v>1124</v>
      </c>
      <c r="C159" s="49" t="s">
        <v>231</v>
      </c>
      <c r="D159" s="33" t="s">
        <v>1030</v>
      </c>
      <c r="E159" s="42">
        <v>6.8</v>
      </c>
      <c r="F159" s="35">
        <f>CPU!G597</f>
        <v>0</v>
      </c>
      <c r="G159" s="35">
        <f t="shared" si="10"/>
        <v>0</v>
      </c>
      <c r="H159" s="43" t="s">
        <v>290</v>
      </c>
    </row>
    <row r="160" spans="2:8" ht="76.5">
      <c r="B160" s="40" t="s">
        <v>1125</v>
      </c>
      <c r="C160" s="49" t="s">
        <v>569</v>
      </c>
      <c r="D160" s="33" t="s">
        <v>159</v>
      </c>
      <c r="E160" s="42">
        <v>13</v>
      </c>
      <c r="F160" s="35">
        <f>CPU!G610</f>
        <v>0</v>
      </c>
      <c r="G160" s="35">
        <f t="shared" si="10"/>
        <v>0</v>
      </c>
      <c r="H160" s="43" t="s">
        <v>290</v>
      </c>
    </row>
    <row r="161" spans="2:8" ht="76.5">
      <c r="B161" s="40" t="s">
        <v>1126</v>
      </c>
      <c r="C161" s="49" t="s">
        <v>568</v>
      </c>
      <c r="D161" s="33" t="s">
        <v>159</v>
      </c>
      <c r="E161" s="42">
        <v>6</v>
      </c>
      <c r="F161" s="35">
        <f>CPU!G623</f>
        <v>0</v>
      </c>
      <c r="G161" s="35">
        <f t="shared" si="10"/>
        <v>0</v>
      </c>
      <c r="H161" s="43" t="s">
        <v>290</v>
      </c>
    </row>
    <row r="162" spans="2:8" ht="69" customHeight="1">
      <c r="B162" s="40" t="s">
        <v>1127</v>
      </c>
      <c r="C162" s="49" t="s">
        <v>1418</v>
      </c>
      <c r="D162" s="33" t="s">
        <v>1030</v>
      </c>
      <c r="E162" s="42">
        <f>2*0.36+4*1.5+0.36+2*0.8</f>
        <v>8.68</v>
      </c>
      <c r="F162" s="35">
        <f>CPU!G633</f>
        <v>0</v>
      </c>
      <c r="G162" s="35">
        <f t="shared" si="10"/>
        <v>0</v>
      </c>
      <c r="H162" s="43" t="s">
        <v>290</v>
      </c>
    </row>
    <row r="163" spans="2:8" ht="38.25">
      <c r="B163" s="40" t="s">
        <v>1128</v>
      </c>
      <c r="C163" s="49" t="s">
        <v>1420</v>
      </c>
      <c r="D163" s="33" t="s">
        <v>1030</v>
      </c>
      <c r="E163" s="42">
        <v>6.9</v>
      </c>
      <c r="F163" s="35">
        <f>CPU!G641</f>
        <v>0</v>
      </c>
      <c r="G163" s="35">
        <f t="shared" si="10"/>
        <v>0</v>
      </c>
      <c r="H163" s="43" t="s">
        <v>290</v>
      </c>
    </row>
    <row r="164" spans="2:8" ht="89.25">
      <c r="B164" s="40" t="s">
        <v>1129</v>
      </c>
      <c r="C164" s="41" t="s">
        <v>539</v>
      </c>
      <c r="D164" s="33" t="s">
        <v>540</v>
      </c>
      <c r="E164" s="42">
        <v>9</v>
      </c>
      <c r="F164" s="35">
        <f>CPU!G650</f>
        <v>0</v>
      </c>
      <c r="G164" s="35">
        <f t="shared" si="10"/>
        <v>0</v>
      </c>
      <c r="H164" s="43" t="s">
        <v>290</v>
      </c>
    </row>
    <row r="165" spans="2:8" ht="15">
      <c r="B165" s="359" t="s">
        <v>1543</v>
      </c>
      <c r="C165" s="360"/>
      <c r="D165" s="360"/>
      <c r="E165" s="360"/>
      <c r="F165" s="360"/>
      <c r="G165" s="54">
        <f>SUM(G158:G164)*I2</f>
        <v>0</v>
      </c>
      <c r="H165" s="34"/>
    </row>
    <row r="166" spans="2:8" ht="15">
      <c r="B166" s="357" t="s">
        <v>1536</v>
      </c>
      <c r="C166" s="358"/>
      <c r="D166" s="358"/>
      <c r="E166" s="358"/>
      <c r="F166" s="358"/>
      <c r="G166" s="44">
        <f>(G156+G165)</f>
        <v>0</v>
      </c>
      <c r="H166" s="44"/>
    </row>
    <row r="167" spans="2:8" ht="6" customHeight="1">
      <c r="B167" s="31"/>
      <c r="C167" s="32"/>
      <c r="D167" s="33"/>
      <c r="E167" s="34"/>
      <c r="F167" s="35"/>
      <c r="G167" s="35"/>
      <c r="H167" s="34"/>
    </row>
    <row r="168" spans="2:8" ht="15">
      <c r="B168" s="62" t="s">
        <v>36</v>
      </c>
      <c r="C168" s="52" t="s">
        <v>242</v>
      </c>
      <c r="D168" s="33"/>
      <c r="E168" s="34"/>
      <c r="F168" s="35"/>
      <c r="G168" s="35"/>
      <c r="H168" s="34"/>
    </row>
    <row r="169" spans="2:8" ht="89.25">
      <c r="B169" s="40" t="s">
        <v>55</v>
      </c>
      <c r="C169" s="41" t="s">
        <v>241</v>
      </c>
      <c r="D169" s="33" t="s">
        <v>91</v>
      </c>
      <c r="E169" s="42">
        <v>1</v>
      </c>
      <c r="F169" s="35">
        <v>0</v>
      </c>
      <c r="G169" s="35">
        <f t="shared" ref="G169:G176" si="11">E169*F169</f>
        <v>0</v>
      </c>
      <c r="H169" s="343"/>
    </row>
    <row r="170" spans="2:8" ht="114.75">
      <c r="B170" s="40" t="s">
        <v>56</v>
      </c>
      <c r="C170" s="41" t="s">
        <v>1421</v>
      </c>
      <c r="D170" s="33" t="s">
        <v>371</v>
      </c>
      <c r="E170" s="51">
        <v>2184</v>
      </c>
      <c r="F170" s="35">
        <v>0</v>
      </c>
      <c r="G170" s="35">
        <f t="shared" si="11"/>
        <v>0</v>
      </c>
      <c r="H170" s="34"/>
    </row>
    <row r="171" spans="2:8" s="67" customFormat="1" ht="108" customHeight="1">
      <c r="B171" s="40" t="s">
        <v>1130</v>
      </c>
      <c r="C171" s="41" t="s">
        <v>574</v>
      </c>
      <c r="D171" s="33" t="s">
        <v>1030</v>
      </c>
      <c r="E171" s="51">
        <v>7</v>
      </c>
      <c r="F171" s="35">
        <f>CPU!G665</f>
        <v>0</v>
      </c>
      <c r="G171" s="35">
        <f t="shared" si="11"/>
        <v>0</v>
      </c>
      <c r="H171" s="43" t="s">
        <v>290</v>
      </c>
    </row>
    <row r="172" spans="2:8" ht="69" customHeight="1">
      <c r="B172" s="40" t="s">
        <v>1131</v>
      </c>
      <c r="C172" s="41" t="s">
        <v>243</v>
      </c>
      <c r="D172" s="33" t="s">
        <v>28</v>
      </c>
      <c r="E172" s="42">
        <v>14.4</v>
      </c>
      <c r="F172" s="35">
        <f>CPU!G674</f>
        <v>0</v>
      </c>
      <c r="G172" s="35">
        <f t="shared" si="11"/>
        <v>0</v>
      </c>
      <c r="H172" s="43" t="s">
        <v>290</v>
      </c>
    </row>
    <row r="173" spans="2:8" ht="38.25">
      <c r="B173" s="40" t="s">
        <v>1144</v>
      </c>
      <c r="C173" s="41" t="s">
        <v>1497</v>
      </c>
      <c r="D173" s="33" t="s">
        <v>91</v>
      </c>
      <c r="E173" s="42">
        <v>1</v>
      </c>
      <c r="F173" s="35">
        <v>0</v>
      </c>
      <c r="G173" s="35">
        <f t="shared" si="11"/>
        <v>0</v>
      </c>
      <c r="H173" s="343"/>
    </row>
    <row r="174" spans="2:8" ht="39">
      <c r="B174" s="40" t="s">
        <v>1145</v>
      </c>
      <c r="C174" s="41" t="s">
        <v>271</v>
      </c>
      <c r="D174" s="33" t="s">
        <v>1031</v>
      </c>
      <c r="E174" s="42">
        <v>6.2</v>
      </c>
      <c r="F174" s="35">
        <v>0</v>
      </c>
      <c r="G174" s="35">
        <f t="shared" si="11"/>
        <v>0</v>
      </c>
      <c r="H174" s="34"/>
    </row>
    <row r="175" spans="2:8" ht="38.25">
      <c r="B175" s="40" t="s">
        <v>1132</v>
      </c>
      <c r="C175" s="49" t="s">
        <v>272</v>
      </c>
      <c r="D175" s="33" t="s">
        <v>91</v>
      </c>
      <c r="E175" s="42">
        <v>12</v>
      </c>
      <c r="F175" s="35">
        <f>CPU!G682</f>
        <v>0</v>
      </c>
      <c r="G175" s="35">
        <f t="shared" si="11"/>
        <v>0</v>
      </c>
      <c r="H175" s="43" t="s">
        <v>290</v>
      </c>
    </row>
    <row r="176" spans="2:8" ht="51.75">
      <c r="B176" s="40" t="s">
        <v>1133</v>
      </c>
      <c r="C176" s="68" t="s">
        <v>225</v>
      </c>
      <c r="D176" s="33" t="s">
        <v>1031</v>
      </c>
      <c r="E176" s="42">
        <v>1.6</v>
      </c>
      <c r="F176" s="35">
        <f>CPU!G695</f>
        <v>0</v>
      </c>
      <c r="G176" s="35">
        <f t="shared" si="11"/>
        <v>0</v>
      </c>
      <c r="H176" s="43" t="s">
        <v>290</v>
      </c>
    </row>
    <row r="177" spans="2:8" ht="15">
      <c r="B177" s="357" t="s">
        <v>1537</v>
      </c>
      <c r="C177" s="358"/>
      <c r="D177" s="358"/>
      <c r="E177" s="358"/>
      <c r="F177" s="358"/>
      <c r="G177" s="44">
        <f>SUM(G169:G176)*I2</f>
        <v>0</v>
      </c>
      <c r="H177" s="44"/>
    </row>
    <row r="178" spans="2:8" ht="6" customHeight="1">
      <c r="B178" s="31"/>
      <c r="C178" s="32"/>
      <c r="D178" s="33"/>
      <c r="E178" s="34"/>
      <c r="F178" s="35"/>
      <c r="G178" s="35"/>
      <c r="H178" s="34"/>
    </row>
    <row r="179" spans="2:8" ht="15" customHeight="1">
      <c r="B179" s="62" t="s">
        <v>92</v>
      </c>
      <c r="C179" s="52" t="s">
        <v>1</v>
      </c>
      <c r="D179" s="33"/>
      <c r="E179" s="34"/>
      <c r="F179" s="35"/>
      <c r="G179" s="35"/>
      <c r="H179" s="34"/>
    </row>
    <row r="180" spans="2:8" ht="181.5" customHeight="1">
      <c r="B180" s="40" t="s">
        <v>94</v>
      </c>
      <c r="C180" s="41" t="s">
        <v>244</v>
      </c>
      <c r="D180" s="33" t="s">
        <v>1030</v>
      </c>
      <c r="E180" s="42">
        <v>367.7</v>
      </c>
      <c r="F180" s="35">
        <f>CPU!G708</f>
        <v>0</v>
      </c>
      <c r="G180" s="35">
        <f t="shared" ref="G180:G190" si="12">E180*F180</f>
        <v>0</v>
      </c>
      <c r="H180" s="43" t="s">
        <v>290</v>
      </c>
    </row>
    <row r="181" spans="2:8" ht="180.75" customHeight="1">
      <c r="B181" s="40" t="s">
        <v>99</v>
      </c>
      <c r="C181" s="41" t="s">
        <v>245</v>
      </c>
      <c r="D181" s="33" t="s">
        <v>1030</v>
      </c>
      <c r="E181" s="42">
        <v>447</v>
      </c>
      <c r="F181" s="35">
        <f>CPU!G720</f>
        <v>0</v>
      </c>
      <c r="G181" s="35">
        <f t="shared" si="12"/>
        <v>0</v>
      </c>
      <c r="H181" s="43" t="s">
        <v>290</v>
      </c>
    </row>
    <row r="182" spans="2:8" ht="78.75" customHeight="1">
      <c r="B182" s="40" t="s">
        <v>249</v>
      </c>
      <c r="C182" s="41" t="s">
        <v>265</v>
      </c>
      <c r="D182" s="33" t="s">
        <v>1030</v>
      </c>
      <c r="E182" s="42">
        <v>6.3</v>
      </c>
      <c r="F182" s="35">
        <f>CPU!G728</f>
        <v>0</v>
      </c>
      <c r="G182" s="35">
        <f t="shared" si="12"/>
        <v>0</v>
      </c>
      <c r="H182" s="43" t="s">
        <v>290</v>
      </c>
    </row>
    <row r="183" spans="2:8" ht="38.25">
      <c r="B183" s="40" t="s">
        <v>100</v>
      </c>
      <c r="C183" s="41" t="s">
        <v>268</v>
      </c>
      <c r="D183" s="33" t="s">
        <v>1030</v>
      </c>
      <c r="E183" s="42">
        <v>143.88999999999999</v>
      </c>
      <c r="F183" s="35">
        <v>0</v>
      </c>
      <c r="G183" s="35">
        <f t="shared" si="12"/>
        <v>0</v>
      </c>
      <c r="H183" s="69"/>
    </row>
    <row r="184" spans="2:8" ht="42" customHeight="1">
      <c r="B184" s="40" t="s">
        <v>101</v>
      </c>
      <c r="C184" s="41" t="s">
        <v>278</v>
      </c>
      <c r="D184" s="33" t="s">
        <v>1030</v>
      </c>
      <c r="E184" s="42">
        <v>125.7</v>
      </c>
      <c r="F184" s="35">
        <v>0</v>
      </c>
      <c r="G184" s="35">
        <f t="shared" si="12"/>
        <v>0</v>
      </c>
      <c r="H184" s="56"/>
    </row>
    <row r="185" spans="2:8" ht="38.25">
      <c r="B185" s="40" t="s">
        <v>102</v>
      </c>
      <c r="C185" s="49" t="s">
        <v>269</v>
      </c>
      <c r="D185" s="33" t="s">
        <v>1030</v>
      </c>
      <c r="E185" s="42">
        <v>37.799999999999997</v>
      </c>
      <c r="F185" s="35">
        <v>0</v>
      </c>
      <c r="G185" s="35">
        <f t="shared" si="12"/>
        <v>0</v>
      </c>
      <c r="H185" s="56"/>
    </row>
    <row r="186" spans="2:8" ht="51">
      <c r="B186" s="40" t="s">
        <v>103</v>
      </c>
      <c r="C186" s="49" t="s">
        <v>1422</v>
      </c>
      <c r="D186" s="33" t="s">
        <v>1030</v>
      </c>
      <c r="E186" s="42">
        <v>333.27</v>
      </c>
      <c r="F186" s="35">
        <v>0</v>
      </c>
      <c r="G186" s="35">
        <f t="shared" si="12"/>
        <v>0</v>
      </c>
      <c r="H186" s="56"/>
    </row>
    <row r="187" spans="2:8" ht="51">
      <c r="B187" s="40" t="s">
        <v>104</v>
      </c>
      <c r="C187" s="49" t="s">
        <v>1423</v>
      </c>
      <c r="D187" s="33" t="s">
        <v>1030</v>
      </c>
      <c r="E187" s="42">
        <v>186.12</v>
      </c>
      <c r="F187" s="35">
        <v>0</v>
      </c>
      <c r="G187" s="35">
        <f t="shared" si="12"/>
        <v>0</v>
      </c>
      <c r="H187" s="56"/>
    </row>
    <row r="188" spans="2:8" ht="51">
      <c r="B188" s="40" t="s">
        <v>1146</v>
      </c>
      <c r="C188" s="49" t="s">
        <v>274</v>
      </c>
      <c r="D188" s="33" t="s">
        <v>1030</v>
      </c>
      <c r="E188" s="42">
        <v>25.72</v>
      </c>
      <c r="F188" s="35">
        <v>0</v>
      </c>
      <c r="G188" s="35">
        <f t="shared" si="12"/>
        <v>0</v>
      </c>
      <c r="H188" s="56"/>
    </row>
    <row r="189" spans="2:8" ht="51">
      <c r="B189" s="40" t="s">
        <v>1147</v>
      </c>
      <c r="C189" s="49" t="s">
        <v>276</v>
      </c>
      <c r="D189" s="33" t="s">
        <v>1030</v>
      </c>
      <c r="E189" s="42">
        <v>12.3</v>
      </c>
      <c r="F189" s="35">
        <v>0</v>
      </c>
      <c r="G189" s="35">
        <f t="shared" si="12"/>
        <v>0</v>
      </c>
      <c r="H189" s="56"/>
    </row>
    <row r="190" spans="2:8" ht="63.75">
      <c r="B190" s="40" t="s">
        <v>1148</v>
      </c>
      <c r="C190" s="49" t="s">
        <v>277</v>
      </c>
      <c r="D190" s="33" t="s">
        <v>1030</v>
      </c>
      <c r="E190" s="51">
        <f>1507.29+452.11</f>
        <v>1959.4</v>
      </c>
      <c r="F190" s="35">
        <v>0</v>
      </c>
      <c r="G190" s="35">
        <f t="shared" si="12"/>
        <v>0</v>
      </c>
      <c r="H190" s="56"/>
    </row>
    <row r="191" spans="2:8" ht="15">
      <c r="B191" s="357" t="s">
        <v>1538</v>
      </c>
      <c r="C191" s="358"/>
      <c r="D191" s="358"/>
      <c r="E191" s="358"/>
      <c r="F191" s="358"/>
      <c r="G191" s="44">
        <f>SUM(G180:G190)*I2</f>
        <v>0</v>
      </c>
      <c r="H191" s="44"/>
    </row>
    <row r="192" spans="2:8" ht="5.25" customHeight="1">
      <c r="B192" s="31"/>
      <c r="C192" s="32"/>
      <c r="D192" s="33"/>
      <c r="E192" s="34"/>
      <c r="F192" s="35"/>
      <c r="G192" s="35"/>
      <c r="H192" s="34"/>
    </row>
    <row r="193" spans="2:8" ht="15">
      <c r="B193" s="62" t="s">
        <v>95</v>
      </c>
      <c r="C193" s="52" t="s">
        <v>93</v>
      </c>
      <c r="D193" s="33"/>
      <c r="E193" s="34"/>
      <c r="F193" s="35"/>
      <c r="G193" s="35"/>
      <c r="H193" s="34"/>
    </row>
    <row r="194" spans="2:8" ht="63.75">
      <c r="B194" s="40" t="s">
        <v>96</v>
      </c>
      <c r="C194" s="41" t="s">
        <v>1425</v>
      </c>
      <c r="D194" s="33" t="s">
        <v>28</v>
      </c>
      <c r="E194" s="42">
        <v>74.400000000000006</v>
      </c>
      <c r="F194" s="35">
        <v>0</v>
      </c>
      <c r="G194" s="35">
        <f t="shared" ref="G194:G208" si="13">E194*F194</f>
        <v>0</v>
      </c>
      <c r="H194" s="34"/>
    </row>
    <row r="195" spans="2:8" ht="27" customHeight="1">
      <c r="B195" s="40" t="s">
        <v>97</v>
      </c>
      <c r="C195" s="49" t="s">
        <v>1426</v>
      </c>
      <c r="D195" s="33" t="s">
        <v>12</v>
      </c>
      <c r="E195" s="42">
        <v>72</v>
      </c>
      <c r="F195" s="35">
        <v>0</v>
      </c>
      <c r="G195" s="35">
        <f t="shared" si="13"/>
        <v>0</v>
      </c>
      <c r="H195" s="34"/>
    </row>
    <row r="196" spans="2:8" ht="51">
      <c r="B196" s="40" t="s">
        <v>98</v>
      </c>
      <c r="C196" s="41" t="s">
        <v>1427</v>
      </c>
      <c r="D196" s="33" t="s">
        <v>28</v>
      </c>
      <c r="E196" s="42">
        <v>1</v>
      </c>
      <c r="F196" s="35">
        <v>0</v>
      </c>
      <c r="G196" s="35">
        <f t="shared" si="13"/>
        <v>0</v>
      </c>
      <c r="H196" s="34"/>
    </row>
    <row r="197" spans="2:8" ht="51">
      <c r="B197" s="40" t="s">
        <v>109</v>
      </c>
      <c r="C197" s="41" t="s">
        <v>1428</v>
      </c>
      <c r="D197" s="33" t="s">
        <v>28</v>
      </c>
      <c r="E197" s="42">
        <v>8.6</v>
      </c>
      <c r="F197" s="35">
        <v>0</v>
      </c>
      <c r="G197" s="35">
        <f t="shared" si="13"/>
        <v>0</v>
      </c>
      <c r="H197" s="34"/>
    </row>
    <row r="198" spans="2:8" ht="38.25">
      <c r="B198" s="40" t="s">
        <v>110</v>
      </c>
      <c r="C198" s="41" t="s">
        <v>1429</v>
      </c>
      <c r="D198" s="33" t="s">
        <v>12</v>
      </c>
      <c r="E198" s="42">
        <v>4</v>
      </c>
      <c r="F198" s="35">
        <v>0</v>
      </c>
      <c r="G198" s="35">
        <f t="shared" si="13"/>
        <v>0</v>
      </c>
      <c r="H198" s="34"/>
    </row>
    <row r="199" spans="2:8" ht="51">
      <c r="B199" s="40" t="s">
        <v>111</v>
      </c>
      <c r="C199" s="49" t="s">
        <v>1430</v>
      </c>
      <c r="D199" s="33" t="s">
        <v>28</v>
      </c>
      <c r="E199" s="42">
        <f>33+5.17+7.9</f>
        <v>46.07</v>
      </c>
      <c r="F199" s="35">
        <v>0</v>
      </c>
      <c r="G199" s="35">
        <f t="shared" si="13"/>
        <v>0</v>
      </c>
      <c r="H199" s="34"/>
    </row>
    <row r="200" spans="2:8" ht="38.25">
      <c r="B200" s="40" t="s">
        <v>112</v>
      </c>
      <c r="C200" s="49" t="s">
        <v>1424</v>
      </c>
      <c r="D200" s="33" t="s">
        <v>12</v>
      </c>
      <c r="E200" s="42">
        <v>96</v>
      </c>
      <c r="F200" s="35">
        <v>0</v>
      </c>
      <c r="G200" s="35">
        <f t="shared" si="13"/>
        <v>0</v>
      </c>
      <c r="H200" s="34"/>
    </row>
    <row r="201" spans="2:8" ht="29.25" customHeight="1">
      <c r="B201" s="40" t="s">
        <v>113</v>
      </c>
      <c r="C201" s="49" t="s">
        <v>1431</v>
      </c>
      <c r="D201" s="33" t="s">
        <v>12</v>
      </c>
      <c r="E201" s="42">
        <v>12</v>
      </c>
      <c r="F201" s="35">
        <v>0</v>
      </c>
      <c r="G201" s="35">
        <f t="shared" si="13"/>
        <v>0</v>
      </c>
      <c r="H201" s="34"/>
    </row>
    <row r="202" spans="2:8" ht="25.5">
      <c r="B202" s="40" t="s">
        <v>124</v>
      </c>
      <c r="C202" s="49" t="s">
        <v>1432</v>
      </c>
      <c r="D202" s="33" t="s">
        <v>12</v>
      </c>
      <c r="E202" s="42">
        <v>50</v>
      </c>
      <c r="F202" s="35">
        <v>0</v>
      </c>
      <c r="G202" s="35">
        <f t="shared" si="13"/>
        <v>0</v>
      </c>
      <c r="H202" s="34"/>
    </row>
    <row r="203" spans="2:8" ht="38.25">
      <c r="B203" s="40" t="s">
        <v>273</v>
      </c>
      <c r="C203" s="49" t="s">
        <v>1433</v>
      </c>
      <c r="D203" s="33" t="s">
        <v>12</v>
      </c>
      <c r="E203" s="42">
        <v>13</v>
      </c>
      <c r="F203" s="35">
        <v>0</v>
      </c>
      <c r="G203" s="35">
        <f t="shared" si="13"/>
        <v>0</v>
      </c>
      <c r="H203" s="34"/>
    </row>
    <row r="204" spans="2:8" ht="51">
      <c r="B204" s="40" t="s">
        <v>275</v>
      </c>
      <c r="C204" s="49" t="s">
        <v>1434</v>
      </c>
      <c r="D204" s="33" t="s">
        <v>1030</v>
      </c>
      <c r="E204" s="42">
        <v>45</v>
      </c>
      <c r="F204" s="35">
        <v>0</v>
      </c>
      <c r="G204" s="35">
        <f t="shared" si="13"/>
        <v>0</v>
      </c>
      <c r="H204" s="34"/>
    </row>
    <row r="205" spans="2:8" ht="51">
      <c r="B205" s="40" t="s">
        <v>1149</v>
      </c>
      <c r="C205" s="49" t="s">
        <v>1435</v>
      </c>
      <c r="D205" s="33" t="s">
        <v>12</v>
      </c>
      <c r="E205" s="42">
        <f>8*6</f>
        <v>48</v>
      </c>
      <c r="F205" s="35">
        <v>0</v>
      </c>
      <c r="G205" s="35">
        <f t="shared" si="13"/>
        <v>0</v>
      </c>
      <c r="H205" s="34"/>
    </row>
    <row r="206" spans="2:8" ht="38.25">
      <c r="B206" s="40" t="s">
        <v>1150</v>
      </c>
      <c r="C206" s="49" t="s">
        <v>1436</v>
      </c>
      <c r="D206" s="33" t="s">
        <v>1030</v>
      </c>
      <c r="E206" s="42">
        <v>78.099999999999994</v>
      </c>
      <c r="F206" s="35">
        <v>0</v>
      </c>
      <c r="G206" s="35">
        <f t="shared" si="13"/>
        <v>0</v>
      </c>
      <c r="H206" s="34"/>
    </row>
    <row r="207" spans="2:8" ht="30" customHeight="1">
      <c r="B207" s="40" t="s">
        <v>1151</v>
      </c>
      <c r="C207" s="49" t="s">
        <v>223</v>
      </c>
      <c r="D207" s="33" t="s">
        <v>28</v>
      </c>
      <c r="E207" s="42">
        <v>21.4</v>
      </c>
      <c r="F207" s="35">
        <v>0</v>
      </c>
      <c r="G207" s="35">
        <f t="shared" si="13"/>
        <v>0</v>
      </c>
      <c r="H207" s="34"/>
    </row>
    <row r="208" spans="2:8" ht="105.75" customHeight="1">
      <c r="B208" s="40" t="s">
        <v>1134</v>
      </c>
      <c r="C208" s="49" t="s">
        <v>221</v>
      </c>
      <c r="D208" s="33" t="s">
        <v>28</v>
      </c>
      <c r="E208" s="42">
        <v>21.4</v>
      </c>
      <c r="F208" s="35">
        <f>CPU!G736</f>
        <v>0</v>
      </c>
      <c r="G208" s="35">
        <f t="shared" si="13"/>
        <v>0</v>
      </c>
      <c r="H208" s="43" t="s">
        <v>290</v>
      </c>
    </row>
    <row r="209" spans="2:8" ht="15">
      <c r="B209" s="357" t="s">
        <v>1539</v>
      </c>
      <c r="C209" s="358"/>
      <c r="D209" s="358"/>
      <c r="E209" s="358"/>
      <c r="F209" s="358"/>
      <c r="G209" s="44">
        <f>SUM(G194:G208)*I2</f>
        <v>0</v>
      </c>
      <c r="H209" s="44"/>
    </row>
    <row r="210" spans="2:8" ht="6" customHeight="1">
      <c r="B210" s="31"/>
      <c r="C210" s="32"/>
      <c r="D210" s="33"/>
      <c r="E210" s="34"/>
      <c r="F210" s="35"/>
      <c r="G210" s="35"/>
      <c r="H210" s="34"/>
    </row>
    <row r="211" spans="2:8" ht="15">
      <c r="B211" s="62" t="s">
        <v>114</v>
      </c>
      <c r="C211" s="52" t="s">
        <v>131</v>
      </c>
      <c r="D211" s="33"/>
      <c r="E211" s="34"/>
      <c r="F211" s="35"/>
      <c r="G211" s="35"/>
      <c r="H211" s="34"/>
    </row>
    <row r="212" spans="2:8">
      <c r="B212" s="70" t="s">
        <v>115</v>
      </c>
      <c r="C212" s="71" t="s">
        <v>613</v>
      </c>
      <c r="D212" s="33"/>
      <c r="E212" s="34"/>
      <c r="F212" s="35"/>
      <c r="G212" s="35"/>
      <c r="H212" s="34"/>
    </row>
    <row r="213" spans="2:8" ht="27" customHeight="1">
      <c r="B213" s="40" t="s">
        <v>1135</v>
      </c>
      <c r="C213" s="49" t="s">
        <v>614</v>
      </c>
      <c r="D213" s="33" t="s">
        <v>12</v>
      </c>
      <c r="E213" s="42">
        <v>1</v>
      </c>
      <c r="F213" s="35">
        <f>CPU!G768</f>
        <v>0</v>
      </c>
      <c r="G213" s="35">
        <f t="shared" ref="G213:G276" si="14">E213*F213</f>
        <v>0</v>
      </c>
      <c r="H213" s="43" t="s">
        <v>290</v>
      </c>
    </row>
    <row r="214" spans="2:8" ht="42" customHeight="1">
      <c r="B214" s="40" t="s">
        <v>1152</v>
      </c>
      <c r="C214" s="49" t="s">
        <v>615</v>
      </c>
      <c r="D214" s="33" t="s">
        <v>28</v>
      </c>
      <c r="E214" s="42">
        <v>88</v>
      </c>
      <c r="F214" s="35">
        <v>0</v>
      </c>
      <c r="G214" s="35">
        <f t="shared" si="14"/>
        <v>0</v>
      </c>
      <c r="H214" s="34"/>
    </row>
    <row r="215" spans="2:8" ht="38.25">
      <c r="B215" s="40" t="s">
        <v>1153</v>
      </c>
      <c r="C215" s="49" t="s">
        <v>616</v>
      </c>
      <c r="D215" s="33" t="s">
        <v>28</v>
      </c>
      <c r="E215" s="42">
        <v>29</v>
      </c>
      <c r="F215" s="35">
        <v>0</v>
      </c>
      <c r="G215" s="35">
        <f t="shared" si="14"/>
        <v>0</v>
      </c>
      <c r="H215" s="34"/>
    </row>
    <row r="216" spans="2:8" ht="25.5">
      <c r="B216" s="40" t="s">
        <v>1154</v>
      </c>
      <c r="C216" s="234" t="s">
        <v>858</v>
      </c>
      <c r="D216" s="219" t="s">
        <v>28</v>
      </c>
      <c r="E216" s="235">
        <v>543</v>
      </c>
      <c r="F216" s="236">
        <v>0</v>
      </c>
      <c r="G216" s="35">
        <f t="shared" si="14"/>
        <v>0</v>
      </c>
      <c r="H216" s="237"/>
    </row>
    <row r="217" spans="2:8" ht="25.5">
      <c r="B217" s="40" t="s">
        <v>1155</v>
      </c>
      <c r="C217" s="234" t="s">
        <v>859</v>
      </c>
      <c r="D217" s="219" t="s">
        <v>28</v>
      </c>
      <c r="E217" s="235">
        <v>87</v>
      </c>
      <c r="F217" s="236">
        <v>0</v>
      </c>
      <c r="G217" s="35">
        <f t="shared" si="14"/>
        <v>0</v>
      </c>
      <c r="H217" s="237"/>
    </row>
    <row r="218" spans="2:8" ht="25.5">
      <c r="B218" s="40" t="s">
        <v>1156</v>
      </c>
      <c r="C218" s="234" t="s">
        <v>860</v>
      </c>
      <c r="D218" s="219" t="s">
        <v>28</v>
      </c>
      <c r="E218" s="235">
        <v>66</v>
      </c>
      <c r="F218" s="236">
        <v>0</v>
      </c>
      <c r="G218" s="35">
        <f t="shared" si="14"/>
        <v>0</v>
      </c>
      <c r="H218" s="237"/>
    </row>
    <row r="219" spans="2:8" ht="25.5">
      <c r="B219" s="40" t="s">
        <v>1157</v>
      </c>
      <c r="C219" s="234" t="s">
        <v>861</v>
      </c>
      <c r="D219" s="219" t="s">
        <v>28</v>
      </c>
      <c r="E219" s="235">
        <v>30</v>
      </c>
      <c r="F219" s="236">
        <v>0</v>
      </c>
      <c r="G219" s="35">
        <f t="shared" si="14"/>
        <v>0</v>
      </c>
      <c r="H219" s="237"/>
    </row>
    <row r="220" spans="2:8" ht="25.5">
      <c r="B220" s="40" t="s">
        <v>1158</v>
      </c>
      <c r="C220" s="234" t="s">
        <v>862</v>
      </c>
      <c r="D220" s="219" t="s">
        <v>12</v>
      </c>
      <c r="E220" s="235">
        <f>E245+E246+E247+E248+E249+E251+E252+E253</f>
        <v>90</v>
      </c>
      <c r="F220" s="236">
        <v>0</v>
      </c>
      <c r="G220" s="35">
        <f t="shared" si="14"/>
        <v>0</v>
      </c>
      <c r="H220" s="237"/>
    </row>
    <row r="221" spans="2:8" ht="25.5">
      <c r="B221" s="40" t="s">
        <v>1159</v>
      </c>
      <c r="C221" s="234" t="s">
        <v>863</v>
      </c>
      <c r="D221" s="219" t="s">
        <v>12</v>
      </c>
      <c r="E221" s="235">
        <v>8</v>
      </c>
      <c r="F221" s="236">
        <v>0</v>
      </c>
      <c r="G221" s="35">
        <f t="shared" si="14"/>
        <v>0</v>
      </c>
      <c r="H221" s="237"/>
    </row>
    <row r="222" spans="2:8" ht="26.25" customHeight="1">
      <c r="B222" s="40" t="s">
        <v>1160</v>
      </c>
      <c r="C222" s="234" t="s">
        <v>864</v>
      </c>
      <c r="D222" s="219" t="s">
        <v>12</v>
      </c>
      <c r="E222" s="235">
        <v>13</v>
      </c>
      <c r="F222" s="236">
        <v>0</v>
      </c>
      <c r="G222" s="35">
        <f t="shared" si="14"/>
        <v>0</v>
      </c>
      <c r="H222" s="237"/>
    </row>
    <row r="223" spans="2:8" ht="38.25">
      <c r="B223" s="40" t="s">
        <v>1136</v>
      </c>
      <c r="C223" s="49" t="s">
        <v>865</v>
      </c>
      <c r="D223" s="33" t="s">
        <v>12</v>
      </c>
      <c r="E223" s="42">
        <v>2</v>
      </c>
      <c r="F223" s="35">
        <f>CPU!G775</f>
        <v>0</v>
      </c>
      <c r="G223" s="35">
        <f t="shared" si="14"/>
        <v>0</v>
      </c>
      <c r="H223" s="43" t="s">
        <v>290</v>
      </c>
    </row>
    <row r="224" spans="2:8" ht="38.25">
      <c r="B224" s="40" t="s">
        <v>1161</v>
      </c>
      <c r="C224" s="49" t="s">
        <v>866</v>
      </c>
      <c r="D224" s="33" t="s">
        <v>12</v>
      </c>
      <c r="E224" s="42">
        <v>1</v>
      </c>
      <c r="F224" s="35">
        <v>0</v>
      </c>
      <c r="G224" s="35">
        <f t="shared" si="14"/>
        <v>0</v>
      </c>
      <c r="H224" s="34"/>
    </row>
    <row r="225" spans="2:8" ht="25.5">
      <c r="B225" s="40" t="s">
        <v>1162</v>
      </c>
      <c r="C225" s="49" t="s">
        <v>618</v>
      </c>
      <c r="D225" s="33" t="s">
        <v>12</v>
      </c>
      <c r="E225" s="42">
        <v>5</v>
      </c>
      <c r="F225" s="35">
        <v>0</v>
      </c>
      <c r="G225" s="35">
        <f t="shared" si="14"/>
        <v>0</v>
      </c>
      <c r="H225" s="34"/>
    </row>
    <row r="226" spans="2:8" ht="17.25" customHeight="1">
      <c r="B226" s="40" t="s">
        <v>1163</v>
      </c>
      <c r="C226" s="49" t="s">
        <v>619</v>
      </c>
      <c r="D226" s="33" t="s">
        <v>12</v>
      </c>
      <c r="E226" s="42">
        <v>30</v>
      </c>
      <c r="F226" s="35">
        <v>0</v>
      </c>
      <c r="G226" s="35">
        <f t="shared" si="14"/>
        <v>0</v>
      </c>
      <c r="H226" s="271"/>
    </row>
    <row r="227" spans="2:8" ht="53.25" customHeight="1">
      <c r="B227" s="40" t="s">
        <v>1164</v>
      </c>
      <c r="C227" s="49" t="s">
        <v>867</v>
      </c>
      <c r="D227" s="33" t="s">
        <v>620</v>
      </c>
      <c r="E227" s="42">
        <v>1</v>
      </c>
      <c r="F227" s="35">
        <v>0</v>
      </c>
      <c r="G227" s="35">
        <f t="shared" si="14"/>
        <v>0</v>
      </c>
      <c r="H227" s="34"/>
    </row>
    <row r="228" spans="2:8" ht="67.5" customHeight="1">
      <c r="B228" s="40" t="s">
        <v>1165</v>
      </c>
      <c r="C228" s="49" t="s">
        <v>868</v>
      </c>
      <c r="D228" s="33" t="s">
        <v>620</v>
      </c>
      <c r="E228" s="42">
        <v>1</v>
      </c>
      <c r="F228" s="35">
        <v>0</v>
      </c>
      <c r="G228" s="35">
        <f t="shared" si="14"/>
        <v>0</v>
      </c>
      <c r="H228" s="34"/>
    </row>
    <row r="229" spans="2:8" ht="25.5">
      <c r="B229" s="40" t="s">
        <v>1166</v>
      </c>
      <c r="C229" s="49" t="s">
        <v>869</v>
      </c>
      <c r="D229" s="33" t="s">
        <v>12</v>
      </c>
      <c r="E229" s="42">
        <v>23</v>
      </c>
      <c r="F229" s="35">
        <v>0</v>
      </c>
      <c r="G229" s="35">
        <f t="shared" si="14"/>
        <v>0</v>
      </c>
      <c r="H229" s="34"/>
    </row>
    <row r="230" spans="2:8" ht="25.5">
      <c r="B230" s="40" t="s">
        <v>1167</v>
      </c>
      <c r="C230" s="49" t="s">
        <v>870</v>
      </c>
      <c r="D230" s="33" t="s">
        <v>12</v>
      </c>
      <c r="E230" s="42">
        <v>1</v>
      </c>
      <c r="F230" s="35">
        <v>0</v>
      </c>
      <c r="G230" s="35">
        <f t="shared" si="14"/>
        <v>0</v>
      </c>
      <c r="H230" s="34"/>
    </row>
    <row r="231" spans="2:8" ht="25.5">
      <c r="B231" s="40" t="s">
        <v>1168</v>
      </c>
      <c r="C231" s="49" t="s">
        <v>871</v>
      </c>
      <c r="D231" s="33" t="s">
        <v>12</v>
      </c>
      <c r="E231" s="42">
        <v>5</v>
      </c>
      <c r="F231" s="35">
        <v>0</v>
      </c>
      <c r="G231" s="35">
        <f t="shared" si="14"/>
        <v>0</v>
      </c>
      <c r="H231" s="34"/>
    </row>
    <row r="232" spans="2:8" ht="25.5">
      <c r="B232" s="40" t="s">
        <v>1169</v>
      </c>
      <c r="C232" s="49" t="s">
        <v>872</v>
      </c>
      <c r="D232" s="33" t="s">
        <v>12</v>
      </c>
      <c r="E232" s="42">
        <v>2</v>
      </c>
      <c r="F232" s="35">
        <v>0</v>
      </c>
      <c r="G232" s="35">
        <f t="shared" si="14"/>
        <v>0</v>
      </c>
      <c r="H232" s="34"/>
    </row>
    <row r="233" spans="2:8" ht="25.5">
      <c r="B233" s="40" t="s">
        <v>1170</v>
      </c>
      <c r="C233" s="49" t="s">
        <v>873</v>
      </c>
      <c r="D233" s="33" t="s">
        <v>12</v>
      </c>
      <c r="E233" s="42">
        <v>1</v>
      </c>
      <c r="F233" s="35">
        <v>0</v>
      </c>
      <c r="G233" s="35">
        <f t="shared" si="14"/>
        <v>0</v>
      </c>
      <c r="H233" s="34"/>
    </row>
    <row r="234" spans="2:8" ht="25.5">
      <c r="B234" s="40" t="s">
        <v>1171</v>
      </c>
      <c r="C234" s="49" t="s">
        <v>874</v>
      </c>
      <c r="D234" s="33" t="s">
        <v>12</v>
      </c>
      <c r="E234" s="42">
        <v>1</v>
      </c>
      <c r="F234" s="35">
        <v>0</v>
      </c>
      <c r="G234" s="35">
        <f t="shared" si="14"/>
        <v>0</v>
      </c>
      <c r="H234" s="34"/>
    </row>
    <row r="235" spans="2:8" ht="25.5">
      <c r="B235" s="40" t="s">
        <v>1172</v>
      </c>
      <c r="C235" s="49" t="s">
        <v>875</v>
      </c>
      <c r="D235" s="33" t="s">
        <v>12</v>
      </c>
      <c r="E235" s="42">
        <v>1</v>
      </c>
      <c r="F235" s="35">
        <v>0</v>
      </c>
      <c r="G235" s="35">
        <f t="shared" si="14"/>
        <v>0</v>
      </c>
      <c r="H235" s="34"/>
    </row>
    <row r="236" spans="2:8" ht="25.5">
      <c r="B236" s="40" t="s">
        <v>1137</v>
      </c>
      <c r="C236" s="49" t="s">
        <v>876</v>
      </c>
      <c r="D236" s="33" t="s">
        <v>620</v>
      </c>
      <c r="E236" s="42">
        <v>5</v>
      </c>
      <c r="F236" s="35">
        <f>CPU!G782</f>
        <v>0</v>
      </c>
      <c r="G236" s="35">
        <f t="shared" si="14"/>
        <v>0</v>
      </c>
      <c r="H236" s="43" t="s">
        <v>290</v>
      </c>
    </row>
    <row r="237" spans="2:8" ht="25.5">
      <c r="B237" s="40" t="s">
        <v>1138</v>
      </c>
      <c r="C237" s="49" t="s">
        <v>877</v>
      </c>
      <c r="D237" s="33" t="s">
        <v>620</v>
      </c>
      <c r="E237" s="42">
        <v>1</v>
      </c>
      <c r="F237" s="35">
        <f>CPU!G789</f>
        <v>0</v>
      </c>
      <c r="G237" s="35">
        <f t="shared" si="14"/>
        <v>0</v>
      </c>
      <c r="H237" s="43" t="s">
        <v>290</v>
      </c>
    </row>
    <row r="238" spans="2:8" ht="25.5">
      <c r="B238" s="40" t="s">
        <v>1173</v>
      </c>
      <c r="C238" s="49" t="s">
        <v>878</v>
      </c>
      <c r="D238" s="33" t="s">
        <v>620</v>
      </c>
      <c r="E238" s="42">
        <v>1</v>
      </c>
      <c r="F238" s="35">
        <f>CPU!G796</f>
        <v>0</v>
      </c>
      <c r="G238" s="35">
        <f t="shared" si="14"/>
        <v>0</v>
      </c>
      <c r="H238" s="43" t="s">
        <v>290</v>
      </c>
    </row>
    <row r="239" spans="2:8" ht="25.5">
      <c r="B239" s="40" t="s">
        <v>1174</v>
      </c>
      <c r="C239" s="49" t="s">
        <v>879</v>
      </c>
      <c r="D239" s="33" t="s">
        <v>620</v>
      </c>
      <c r="E239" s="42">
        <v>2</v>
      </c>
      <c r="F239" s="35">
        <f>CPU!G803</f>
        <v>0</v>
      </c>
      <c r="G239" s="35">
        <f t="shared" si="14"/>
        <v>0</v>
      </c>
      <c r="H239" s="43" t="s">
        <v>290</v>
      </c>
    </row>
    <row r="240" spans="2:8" ht="29.25" customHeight="1">
      <c r="B240" s="40" t="s">
        <v>1175</v>
      </c>
      <c r="C240" s="49" t="s">
        <v>625</v>
      </c>
      <c r="D240" s="33" t="s">
        <v>28</v>
      </c>
      <c r="E240" s="51">
        <v>3900</v>
      </c>
      <c r="F240" s="35">
        <v>0</v>
      </c>
      <c r="G240" s="35">
        <f t="shared" si="14"/>
        <v>0</v>
      </c>
      <c r="H240" s="34"/>
    </row>
    <row r="241" spans="2:8" ht="31.5" customHeight="1">
      <c r="B241" s="40" t="s">
        <v>1176</v>
      </c>
      <c r="C241" s="49" t="s">
        <v>626</v>
      </c>
      <c r="D241" s="33" t="s">
        <v>28</v>
      </c>
      <c r="E241" s="51">
        <v>200</v>
      </c>
      <c r="F241" s="35">
        <v>0</v>
      </c>
      <c r="G241" s="35">
        <f t="shared" si="14"/>
        <v>0</v>
      </c>
      <c r="H241" s="34"/>
    </row>
    <row r="242" spans="2:8" ht="29.25" customHeight="1">
      <c r="B242" s="40" t="s">
        <v>1177</v>
      </c>
      <c r="C242" s="49" t="s">
        <v>627</v>
      </c>
      <c r="D242" s="33" t="s">
        <v>28</v>
      </c>
      <c r="E242" s="51">
        <v>1100</v>
      </c>
      <c r="F242" s="35">
        <v>0</v>
      </c>
      <c r="G242" s="35">
        <f t="shared" si="14"/>
        <v>0</v>
      </c>
      <c r="H242" s="34"/>
    </row>
    <row r="243" spans="2:8" ht="25.5">
      <c r="B243" s="40" t="s">
        <v>1178</v>
      </c>
      <c r="C243" s="49" t="s">
        <v>628</v>
      </c>
      <c r="D243" s="33" t="s">
        <v>28</v>
      </c>
      <c r="E243" s="51">
        <v>200</v>
      </c>
      <c r="F243" s="35">
        <v>0</v>
      </c>
      <c r="G243" s="35">
        <f t="shared" si="14"/>
        <v>0</v>
      </c>
      <c r="H243" s="34"/>
    </row>
    <row r="244" spans="2:8" ht="25.5">
      <c r="B244" s="40" t="s">
        <v>1179</v>
      </c>
      <c r="C244" s="49" t="s">
        <v>629</v>
      </c>
      <c r="D244" s="33" t="s">
        <v>28</v>
      </c>
      <c r="E244" s="51">
        <v>400</v>
      </c>
      <c r="F244" s="35">
        <v>0</v>
      </c>
      <c r="G244" s="35">
        <f t="shared" si="14"/>
        <v>0</v>
      </c>
      <c r="H244" s="34"/>
    </row>
    <row r="245" spans="2:8" ht="25.5">
      <c r="B245" s="40" t="s">
        <v>1180</v>
      </c>
      <c r="C245" s="49" t="s">
        <v>880</v>
      </c>
      <c r="D245" s="33" t="s">
        <v>12</v>
      </c>
      <c r="E245" s="51">
        <v>6</v>
      </c>
      <c r="F245" s="35">
        <v>0</v>
      </c>
      <c r="G245" s="35">
        <f t="shared" si="14"/>
        <v>0</v>
      </c>
      <c r="H245" s="34"/>
    </row>
    <row r="246" spans="2:8" ht="28.5" customHeight="1">
      <c r="B246" s="40" t="s">
        <v>1181</v>
      </c>
      <c r="C246" s="49" t="s">
        <v>881</v>
      </c>
      <c r="D246" s="33" t="s">
        <v>12</v>
      </c>
      <c r="E246" s="51">
        <v>8</v>
      </c>
      <c r="F246" s="35">
        <v>0</v>
      </c>
      <c r="G246" s="35">
        <f t="shared" si="14"/>
        <v>0</v>
      </c>
      <c r="H246" s="34"/>
    </row>
    <row r="247" spans="2:8" ht="25.5">
      <c r="B247" s="40" t="s">
        <v>1182</v>
      </c>
      <c r="C247" s="49" t="s">
        <v>882</v>
      </c>
      <c r="D247" s="33" t="s">
        <v>12</v>
      </c>
      <c r="E247" s="51">
        <v>2</v>
      </c>
      <c r="F247" s="35">
        <v>0</v>
      </c>
      <c r="G247" s="35">
        <f t="shared" si="14"/>
        <v>0</v>
      </c>
      <c r="H247" s="34"/>
    </row>
    <row r="248" spans="2:8" ht="25.5">
      <c r="B248" s="40" t="s">
        <v>1183</v>
      </c>
      <c r="C248" s="49" t="s">
        <v>883</v>
      </c>
      <c r="D248" s="33" t="s">
        <v>12</v>
      </c>
      <c r="E248" s="51">
        <v>3</v>
      </c>
      <c r="F248" s="35">
        <v>0</v>
      </c>
      <c r="G248" s="35">
        <f t="shared" si="14"/>
        <v>0</v>
      </c>
      <c r="H248" s="34"/>
    </row>
    <row r="249" spans="2:8" ht="25.5">
      <c r="B249" s="40" t="s">
        <v>1184</v>
      </c>
      <c r="C249" s="49" t="s">
        <v>884</v>
      </c>
      <c r="D249" s="33" t="s">
        <v>12</v>
      </c>
      <c r="E249" s="51">
        <v>1</v>
      </c>
      <c r="F249" s="35">
        <v>0</v>
      </c>
      <c r="G249" s="35">
        <f t="shared" si="14"/>
        <v>0</v>
      </c>
      <c r="H249" s="34"/>
    </row>
    <row r="250" spans="2:8" ht="25.5">
      <c r="B250" s="40" t="s">
        <v>1185</v>
      </c>
      <c r="C250" s="49" t="s">
        <v>885</v>
      </c>
      <c r="D250" s="33" t="s">
        <v>620</v>
      </c>
      <c r="E250" s="51">
        <v>1</v>
      </c>
      <c r="F250" s="35">
        <v>0</v>
      </c>
      <c r="G250" s="35">
        <f t="shared" si="14"/>
        <v>0</v>
      </c>
      <c r="H250" s="34"/>
    </row>
    <row r="251" spans="2:8" ht="38.25">
      <c r="B251" s="40" t="s">
        <v>1186</v>
      </c>
      <c r="C251" s="49" t="s">
        <v>886</v>
      </c>
      <c r="D251" s="33" t="s">
        <v>620</v>
      </c>
      <c r="E251" s="51">
        <v>15</v>
      </c>
      <c r="F251" s="35">
        <v>0</v>
      </c>
      <c r="G251" s="35">
        <f t="shared" si="14"/>
        <v>0</v>
      </c>
      <c r="H251" s="34"/>
    </row>
    <row r="252" spans="2:8" ht="38.25">
      <c r="B252" s="40" t="s">
        <v>1187</v>
      </c>
      <c r="C252" s="49" t="s">
        <v>887</v>
      </c>
      <c r="D252" s="33" t="s">
        <v>620</v>
      </c>
      <c r="E252" s="51">
        <f>11+23+15+4</f>
        <v>53</v>
      </c>
      <c r="F252" s="35">
        <v>0</v>
      </c>
      <c r="G252" s="35">
        <f t="shared" si="14"/>
        <v>0</v>
      </c>
      <c r="H252" s="34"/>
    </row>
    <row r="253" spans="2:8" ht="38.25">
      <c r="B253" s="40" t="s">
        <v>1188</v>
      </c>
      <c r="C253" s="49" t="s">
        <v>888</v>
      </c>
      <c r="D253" s="33" t="s">
        <v>620</v>
      </c>
      <c r="E253" s="51">
        <v>2</v>
      </c>
      <c r="F253" s="35">
        <v>0</v>
      </c>
      <c r="G253" s="35">
        <f t="shared" si="14"/>
        <v>0</v>
      </c>
      <c r="H253" s="34"/>
    </row>
    <row r="254" spans="2:8">
      <c r="B254" s="40" t="s">
        <v>1189</v>
      </c>
      <c r="C254" s="49" t="s">
        <v>630</v>
      </c>
      <c r="D254" s="33" t="s">
        <v>12</v>
      </c>
      <c r="E254" s="51">
        <v>5</v>
      </c>
      <c r="F254" s="35">
        <v>0</v>
      </c>
      <c r="G254" s="35">
        <f t="shared" si="14"/>
        <v>0</v>
      </c>
      <c r="H254" s="34"/>
    </row>
    <row r="255" spans="2:8" ht="38.25">
      <c r="B255" s="40" t="s">
        <v>1190</v>
      </c>
      <c r="C255" s="49" t="s">
        <v>889</v>
      </c>
      <c r="D255" s="33" t="s">
        <v>620</v>
      </c>
      <c r="E255" s="51">
        <f>6+3</f>
        <v>9</v>
      </c>
      <c r="F255" s="35">
        <v>0</v>
      </c>
      <c r="G255" s="35">
        <f t="shared" si="14"/>
        <v>0</v>
      </c>
      <c r="H255" s="344"/>
    </row>
    <row r="256" spans="2:8" ht="51">
      <c r="B256" s="40" t="s">
        <v>1191</v>
      </c>
      <c r="C256" s="49" t="s">
        <v>890</v>
      </c>
      <c r="D256" s="33" t="s">
        <v>620</v>
      </c>
      <c r="E256" s="51">
        <f>18+22</f>
        <v>40</v>
      </c>
      <c r="F256" s="35">
        <v>0</v>
      </c>
      <c r="G256" s="35">
        <f t="shared" si="14"/>
        <v>0</v>
      </c>
      <c r="H256" s="344"/>
    </row>
    <row r="257" spans="2:8" ht="51">
      <c r="B257" s="40" t="s">
        <v>1192</v>
      </c>
      <c r="C257" s="49" t="s">
        <v>891</v>
      </c>
      <c r="D257" s="33" t="s">
        <v>620</v>
      </c>
      <c r="E257" s="51">
        <f>49+51</f>
        <v>100</v>
      </c>
      <c r="F257" s="35">
        <v>0</v>
      </c>
      <c r="G257" s="35">
        <f t="shared" si="14"/>
        <v>0</v>
      </c>
      <c r="H257" s="344"/>
    </row>
    <row r="258" spans="2:8" ht="38.25">
      <c r="B258" s="40" t="s">
        <v>1193</v>
      </c>
      <c r="C258" s="49" t="s">
        <v>1414</v>
      </c>
      <c r="D258" s="33" t="s">
        <v>620</v>
      </c>
      <c r="E258" s="51">
        <v>2</v>
      </c>
      <c r="F258" s="35">
        <v>0</v>
      </c>
      <c r="G258" s="35">
        <f t="shared" si="14"/>
        <v>0</v>
      </c>
      <c r="H258" s="344"/>
    </row>
    <row r="259" spans="2:8" ht="38.25">
      <c r="B259" s="40" t="s">
        <v>1194</v>
      </c>
      <c r="C259" s="49" t="s">
        <v>892</v>
      </c>
      <c r="D259" s="33" t="s">
        <v>620</v>
      </c>
      <c r="E259" s="51">
        <v>1</v>
      </c>
      <c r="F259" s="35">
        <v>0</v>
      </c>
      <c r="G259" s="35">
        <f t="shared" si="14"/>
        <v>0</v>
      </c>
      <c r="H259" s="344"/>
    </row>
    <row r="260" spans="2:8" ht="38.25">
      <c r="B260" s="40" t="s">
        <v>1195</v>
      </c>
      <c r="C260" s="49" t="s">
        <v>893</v>
      </c>
      <c r="D260" s="33" t="s">
        <v>620</v>
      </c>
      <c r="E260" s="51">
        <f>7+1</f>
        <v>8</v>
      </c>
      <c r="F260" s="35">
        <v>0</v>
      </c>
      <c r="G260" s="35">
        <f t="shared" si="14"/>
        <v>0</v>
      </c>
      <c r="H260" s="344"/>
    </row>
    <row r="261" spans="2:8" ht="51">
      <c r="B261" s="40" t="s">
        <v>1196</v>
      </c>
      <c r="C261" s="49" t="s">
        <v>894</v>
      </c>
      <c r="D261" s="33" t="s">
        <v>620</v>
      </c>
      <c r="E261" s="51">
        <v>3</v>
      </c>
      <c r="F261" s="35">
        <v>0</v>
      </c>
      <c r="G261" s="35">
        <f t="shared" si="14"/>
        <v>0</v>
      </c>
      <c r="H261" s="344"/>
    </row>
    <row r="262" spans="2:8" ht="51">
      <c r="B262" s="40" t="s">
        <v>1197</v>
      </c>
      <c r="C262" s="49" t="s">
        <v>895</v>
      </c>
      <c r="D262" s="33" t="s">
        <v>620</v>
      </c>
      <c r="E262" s="51">
        <v>8</v>
      </c>
      <c r="F262" s="35">
        <v>0</v>
      </c>
      <c r="G262" s="35">
        <f t="shared" si="14"/>
        <v>0</v>
      </c>
      <c r="H262" s="344"/>
    </row>
    <row r="263" spans="2:8" ht="51">
      <c r="B263" s="40" t="s">
        <v>1198</v>
      </c>
      <c r="C263" s="49" t="s">
        <v>896</v>
      </c>
      <c r="D263" s="33" t="s">
        <v>620</v>
      </c>
      <c r="E263" s="51">
        <v>1</v>
      </c>
      <c r="F263" s="35">
        <v>0</v>
      </c>
      <c r="G263" s="35">
        <f t="shared" si="14"/>
        <v>0</v>
      </c>
      <c r="H263" s="344"/>
    </row>
    <row r="264" spans="2:8" ht="51">
      <c r="B264" s="40" t="s">
        <v>1199</v>
      </c>
      <c r="C264" s="49" t="s">
        <v>897</v>
      </c>
      <c r="D264" s="33" t="s">
        <v>620</v>
      </c>
      <c r="E264" s="51">
        <v>8</v>
      </c>
      <c r="F264" s="35">
        <v>0</v>
      </c>
      <c r="G264" s="35">
        <f t="shared" si="14"/>
        <v>0</v>
      </c>
      <c r="H264" s="344"/>
    </row>
    <row r="265" spans="2:8" ht="51">
      <c r="B265" s="40" t="s">
        <v>1200</v>
      </c>
      <c r="C265" s="49" t="s">
        <v>898</v>
      </c>
      <c r="D265" s="33" t="s">
        <v>620</v>
      </c>
      <c r="E265" s="51">
        <v>28</v>
      </c>
      <c r="F265" s="35">
        <v>0</v>
      </c>
      <c r="G265" s="35">
        <f t="shared" si="14"/>
        <v>0</v>
      </c>
      <c r="H265" s="344"/>
    </row>
    <row r="266" spans="2:8" ht="43.5" customHeight="1">
      <c r="B266" s="40" t="s">
        <v>1201</v>
      </c>
      <c r="C266" s="49" t="s">
        <v>899</v>
      </c>
      <c r="D266" s="33" t="s">
        <v>620</v>
      </c>
      <c r="E266" s="243">
        <v>22</v>
      </c>
      <c r="F266" s="35">
        <v>0</v>
      </c>
      <c r="G266" s="35">
        <f t="shared" si="14"/>
        <v>0</v>
      </c>
      <c r="H266" s="344"/>
    </row>
    <row r="267" spans="2:8" ht="47.25" customHeight="1">
      <c r="B267" s="40" t="s">
        <v>1202</v>
      </c>
      <c r="C267" s="49" t="s">
        <v>900</v>
      </c>
      <c r="D267" s="33" t="s">
        <v>620</v>
      </c>
      <c r="E267" s="243">
        <v>1</v>
      </c>
      <c r="F267" s="35">
        <v>0</v>
      </c>
      <c r="G267" s="35">
        <f t="shared" si="14"/>
        <v>0</v>
      </c>
      <c r="H267" s="344"/>
    </row>
    <row r="268" spans="2:8" ht="40.5" customHeight="1">
      <c r="B268" s="40" t="s">
        <v>1203</v>
      </c>
      <c r="C268" s="49" t="s">
        <v>901</v>
      </c>
      <c r="D268" s="33" t="s">
        <v>620</v>
      </c>
      <c r="E268" s="243">
        <v>2</v>
      </c>
      <c r="F268" s="35">
        <v>0</v>
      </c>
      <c r="G268" s="35">
        <f t="shared" si="14"/>
        <v>0</v>
      </c>
      <c r="H268" s="344"/>
    </row>
    <row r="269" spans="2:8" ht="38.25">
      <c r="B269" s="40" t="s">
        <v>1204</v>
      </c>
      <c r="C269" s="49" t="s">
        <v>902</v>
      </c>
      <c r="D269" s="33" t="s">
        <v>620</v>
      </c>
      <c r="E269" s="51">
        <v>5</v>
      </c>
      <c r="F269" s="35">
        <v>0</v>
      </c>
      <c r="G269" s="35">
        <f t="shared" si="14"/>
        <v>0</v>
      </c>
      <c r="H269" s="344">
        <v>0</v>
      </c>
    </row>
    <row r="270" spans="2:8" ht="38.25">
      <c r="B270" s="40" t="s">
        <v>1205</v>
      </c>
      <c r="C270" s="49" t="s">
        <v>631</v>
      </c>
      <c r="D270" s="33" t="s">
        <v>620</v>
      </c>
      <c r="E270" s="51">
        <v>8</v>
      </c>
      <c r="F270" s="35">
        <f>CPU!G812</f>
        <v>0</v>
      </c>
      <c r="G270" s="35">
        <f t="shared" si="14"/>
        <v>0</v>
      </c>
      <c r="H270" s="43" t="s">
        <v>290</v>
      </c>
    </row>
    <row r="271" spans="2:8" ht="38.25">
      <c r="B271" s="40" t="s">
        <v>1206</v>
      </c>
      <c r="C271" s="49" t="s">
        <v>903</v>
      </c>
      <c r="D271" s="33" t="s">
        <v>620</v>
      </c>
      <c r="E271" s="51">
        <v>18</v>
      </c>
      <c r="F271" s="35">
        <v>0</v>
      </c>
      <c r="G271" s="35">
        <f t="shared" si="14"/>
        <v>0</v>
      </c>
      <c r="H271" s="344"/>
    </row>
    <row r="272" spans="2:8" ht="38.25">
      <c r="B272" s="40" t="s">
        <v>1207</v>
      </c>
      <c r="C272" s="49" t="s">
        <v>632</v>
      </c>
      <c r="D272" s="33" t="s">
        <v>620</v>
      </c>
      <c r="E272" s="51">
        <v>23</v>
      </c>
      <c r="F272" s="35">
        <v>0</v>
      </c>
      <c r="G272" s="35">
        <f t="shared" si="14"/>
        <v>0</v>
      </c>
      <c r="H272" s="34"/>
    </row>
    <row r="273" spans="2:8" ht="25.5">
      <c r="B273" s="40" t="s">
        <v>1208</v>
      </c>
      <c r="C273" s="49" t="s">
        <v>904</v>
      </c>
      <c r="D273" s="33" t="s">
        <v>620</v>
      </c>
      <c r="E273" s="51">
        <v>53</v>
      </c>
      <c r="F273" s="35">
        <v>0</v>
      </c>
      <c r="G273" s="35">
        <f t="shared" si="14"/>
        <v>0</v>
      </c>
      <c r="H273" s="344"/>
    </row>
    <row r="274" spans="2:8" ht="25.5">
      <c r="B274" s="40" t="s">
        <v>1209</v>
      </c>
      <c r="C274" s="49" t="s">
        <v>905</v>
      </c>
      <c r="D274" s="33" t="s">
        <v>620</v>
      </c>
      <c r="E274" s="51">
        <v>52</v>
      </c>
      <c r="F274" s="35">
        <v>0</v>
      </c>
      <c r="G274" s="35">
        <f t="shared" si="14"/>
        <v>0</v>
      </c>
      <c r="H274" s="344"/>
    </row>
    <row r="275" spans="2:8" ht="25.5">
      <c r="B275" s="40" t="s">
        <v>1210</v>
      </c>
      <c r="C275" s="49" t="s">
        <v>906</v>
      </c>
      <c r="D275" s="33" t="s">
        <v>620</v>
      </c>
      <c r="E275" s="51">
        <v>16</v>
      </c>
      <c r="F275" s="35">
        <v>0</v>
      </c>
      <c r="G275" s="35">
        <f t="shared" si="14"/>
        <v>0</v>
      </c>
      <c r="H275" s="344"/>
    </row>
    <row r="276" spans="2:8" ht="38.25">
      <c r="B276" s="40" t="s">
        <v>1211</v>
      </c>
      <c r="C276" s="49" t="s">
        <v>907</v>
      </c>
      <c r="D276" s="33" t="s">
        <v>620</v>
      </c>
      <c r="E276" s="51">
        <v>140</v>
      </c>
      <c r="F276" s="35">
        <v>0</v>
      </c>
      <c r="G276" s="35">
        <f t="shared" si="14"/>
        <v>0</v>
      </c>
      <c r="H276" s="344"/>
    </row>
    <row r="277" spans="2:8">
      <c r="B277" s="40" t="s">
        <v>1212</v>
      </c>
      <c r="C277" s="49" t="s">
        <v>633</v>
      </c>
      <c r="D277" s="33" t="s">
        <v>620</v>
      </c>
      <c r="E277" s="51">
        <v>1</v>
      </c>
      <c r="F277" s="35">
        <f>CPU!G820</f>
        <v>0</v>
      </c>
      <c r="G277" s="35">
        <f t="shared" ref="G277:G278" si="15">E277*F277</f>
        <v>0</v>
      </c>
      <c r="H277" s="43" t="s">
        <v>290</v>
      </c>
    </row>
    <row r="278" spans="2:8">
      <c r="B278" s="40" t="s">
        <v>1213</v>
      </c>
      <c r="C278" s="72" t="s">
        <v>634</v>
      </c>
      <c r="D278" s="73" t="s">
        <v>620</v>
      </c>
      <c r="E278" s="74">
        <v>3</v>
      </c>
      <c r="F278" s="35">
        <f>CPU!G833</f>
        <v>0</v>
      </c>
      <c r="G278" s="35">
        <f t="shared" si="15"/>
        <v>0</v>
      </c>
      <c r="H278" s="43" t="s">
        <v>290</v>
      </c>
    </row>
    <row r="279" spans="2:8">
      <c r="B279" s="361" t="s">
        <v>1545</v>
      </c>
      <c r="C279" s="362"/>
      <c r="D279" s="362"/>
      <c r="E279" s="362"/>
      <c r="F279" s="362"/>
      <c r="G279" s="54">
        <f>SUM(G213:G278)*I2</f>
        <v>0</v>
      </c>
      <c r="H279" s="34"/>
    </row>
    <row r="280" spans="2:8" ht="38.25">
      <c r="B280" s="70" t="s">
        <v>116</v>
      </c>
      <c r="C280" s="71" t="s">
        <v>636</v>
      </c>
      <c r="D280" s="33"/>
      <c r="E280" s="34"/>
      <c r="F280" s="35"/>
      <c r="G280" s="35"/>
      <c r="H280" s="34"/>
    </row>
    <row r="281" spans="2:8" ht="51">
      <c r="B281" s="40" t="s">
        <v>1214</v>
      </c>
      <c r="C281" s="49" t="s">
        <v>940</v>
      </c>
      <c r="D281" s="33" t="s">
        <v>580</v>
      </c>
      <c r="E281" s="51">
        <v>2</v>
      </c>
      <c r="F281" s="35">
        <v>0</v>
      </c>
      <c r="G281" s="35">
        <f t="shared" ref="G281:G301" si="16">E281*F281</f>
        <v>0</v>
      </c>
      <c r="H281" s="34"/>
    </row>
    <row r="282" spans="2:8" ht="25.5">
      <c r="B282" s="40" t="s">
        <v>1215</v>
      </c>
      <c r="C282" s="49" t="s">
        <v>637</v>
      </c>
      <c r="D282" s="33" t="s">
        <v>580</v>
      </c>
      <c r="E282" s="51">
        <v>2</v>
      </c>
      <c r="F282" s="35">
        <v>0</v>
      </c>
      <c r="G282" s="35">
        <f t="shared" si="16"/>
        <v>0</v>
      </c>
      <c r="H282" s="34"/>
    </row>
    <row r="283" spans="2:8" ht="38.25">
      <c r="B283" s="40" t="s">
        <v>1216</v>
      </c>
      <c r="C283" s="49" t="s">
        <v>638</v>
      </c>
      <c r="D283" s="33" t="s">
        <v>580</v>
      </c>
      <c r="E283" s="51">
        <v>2</v>
      </c>
      <c r="F283" s="35">
        <v>0</v>
      </c>
      <c r="G283" s="35">
        <f t="shared" si="16"/>
        <v>0</v>
      </c>
      <c r="H283" s="34"/>
    </row>
    <row r="284" spans="2:8" ht="25.5">
      <c r="B284" s="40" t="s">
        <v>1217</v>
      </c>
      <c r="C284" s="49" t="s">
        <v>639</v>
      </c>
      <c r="D284" s="33" t="s">
        <v>580</v>
      </c>
      <c r="E284" s="51">
        <v>6</v>
      </c>
      <c r="F284" s="35">
        <v>0</v>
      </c>
      <c r="G284" s="35">
        <f t="shared" si="16"/>
        <v>0</v>
      </c>
      <c r="H284" s="34"/>
    </row>
    <row r="285" spans="2:8" ht="25.5">
      <c r="B285" s="40" t="s">
        <v>1218</v>
      </c>
      <c r="C285" s="49" t="s">
        <v>640</v>
      </c>
      <c r="D285" s="33" t="s">
        <v>580</v>
      </c>
      <c r="E285" s="51">
        <v>2</v>
      </c>
      <c r="F285" s="35">
        <v>0</v>
      </c>
      <c r="G285" s="35">
        <f t="shared" si="16"/>
        <v>0</v>
      </c>
      <c r="H285" s="34"/>
    </row>
    <row r="286" spans="2:8" ht="25.5">
      <c r="B286" s="40" t="s">
        <v>1219</v>
      </c>
      <c r="C286" s="49" t="s">
        <v>641</v>
      </c>
      <c r="D286" s="33" t="s">
        <v>580</v>
      </c>
      <c r="E286" s="51">
        <v>9</v>
      </c>
      <c r="F286" s="35">
        <v>0</v>
      </c>
      <c r="G286" s="35">
        <f t="shared" si="16"/>
        <v>0</v>
      </c>
      <c r="H286" s="34"/>
    </row>
    <row r="287" spans="2:8" ht="25.5">
      <c r="B287" s="40" t="s">
        <v>1220</v>
      </c>
      <c r="C287" s="49" t="s">
        <v>642</v>
      </c>
      <c r="D287" s="33" t="s">
        <v>12</v>
      </c>
      <c r="E287" s="51">
        <v>2</v>
      </c>
      <c r="F287" s="35">
        <v>0</v>
      </c>
      <c r="G287" s="35">
        <f t="shared" si="16"/>
        <v>0</v>
      </c>
      <c r="H287" s="34"/>
    </row>
    <row r="288" spans="2:8">
      <c r="B288" s="40" t="s">
        <v>1221</v>
      </c>
      <c r="C288" s="49" t="s">
        <v>643</v>
      </c>
      <c r="D288" s="33" t="s">
        <v>12</v>
      </c>
      <c r="E288" s="51">
        <v>2</v>
      </c>
      <c r="F288" s="35">
        <v>0</v>
      </c>
      <c r="G288" s="35">
        <f t="shared" si="16"/>
        <v>0</v>
      </c>
      <c r="H288" s="344"/>
    </row>
    <row r="289" spans="2:8" ht="25.5">
      <c r="B289" s="40" t="s">
        <v>1222</v>
      </c>
      <c r="C289" s="49" t="s">
        <v>941</v>
      </c>
      <c r="D289" s="33" t="s">
        <v>12</v>
      </c>
      <c r="E289" s="51">
        <v>2</v>
      </c>
      <c r="F289" s="35">
        <v>0</v>
      </c>
      <c r="G289" s="35">
        <f t="shared" si="16"/>
        <v>0</v>
      </c>
      <c r="H289" s="344"/>
    </row>
    <row r="290" spans="2:8" ht="25.5">
      <c r="B290" s="40" t="s">
        <v>1223</v>
      </c>
      <c r="C290" s="49" t="s">
        <v>644</v>
      </c>
      <c r="D290" s="33" t="s">
        <v>28</v>
      </c>
      <c r="E290" s="51">
        <v>50</v>
      </c>
      <c r="F290" s="35">
        <v>0</v>
      </c>
      <c r="G290" s="35">
        <f t="shared" si="16"/>
        <v>0</v>
      </c>
      <c r="H290" s="34"/>
    </row>
    <row r="291" spans="2:8" ht="25.5">
      <c r="B291" s="40" t="s">
        <v>1224</v>
      </c>
      <c r="C291" s="49" t="s">
        <v>645</v>
      </c>
      <c r="D291" s="33" t="s">
        <v>28</v>
      </c>
      <c r="E291" s="51">
        <v>70</v>
      </c>
      <c r="F291" s="35">
        <v>0</v>
      </c>
      <c r="G291" s="35">
        <f t="shared" si="16"/>
        <v>0</v>
      </c>
      <c r="H291" s="34"/>
    </row>
    <row r="292" spans="2:8" ht="25.5">
      <c r="B292" s="40" t="s">
        <v>1225</v>
      </c>
      <c r="C292" s="49" t="s">
        <v>646</v>
      </c>
      <c r="D292" s="33" t="s">
        <v>12</v>
      </c>
      <c r="E292" s="51">
        <v>6</v>
      </c>
      <c r="F292" s="35">
        <v>0</v>
      </c>
      <c r="G292" s="35">
        <f t="shared" si="16"/>
        <v>0</v>
      </c>
      <c r="H292" s="34"/>
    </row>
    <row r="293" spans="2:8">
      <c r="B293" s="40" t="s">
        <v>1226</v>
      </c>
      <c r="C293" s="49" t="s">
        <v>647</v>
      </c>
      <c r="D293" s="33" t="s">
        <v>12</v>
      </c>
      <c r="E293" s="51">
        <v>20</v>
      </c>
      <c r="F293" s="35">
        <v>0</v>
      </c>
      <c r="G293" s="35">
        <f t="shared" si="16"/>
        <v>0</v>
      </c>
      <c r="H293" s="34"/>
    </row>
    <row r="294" spans="2:8">
      <c r="B294" s="40" t="s">
        <v>1227</v>
      </c>
      <c r="C294" s="49" t="s">
        <v>648</v>
      </c>
      <c r="D294" s="33" t="s">
        <v>12</v>
      </c>
      <c r="E294" s="51">
        <v>2</v>
      </c>
      <c r="F294" s="35">
        <v>0</v>
      </c>
      <c r="G294" s="35">
        <f t="shared" si="16"/>
        <v>0</v>
      </c>
      <c r="H294" s="34"/>
    </row>
    <row r="295" spans="2:8" ht="38.25">
      <c r="B295" s="40" t="s">
        <v>1228</v>
      </c>
      <c r="C295" s="49" t="s">
        <v>649</v>
      </c>
      <c r="D295" s="33" t="s">
        <v>12</v>
      </c>
      <c r="E295" s="51">
        <v>20</v>
      </c>
      <c r="F295" s="35">
        <v>0</v>
      </c>
      <c r="G295" s="35">
        <f t="shared" si="16"/>
        <v>0</v>
      </c>
      <c r="H295" s="34"/>
    </row>
    <row r="296" spans="2:8" ht="25.5">
      <c r="B296" s="40" t="s">
        <v>1229</v>
      </c>
      <c r="C296" s="49" t="s">
        <v>650</v>
      </c>
      <c r="D296" s="33" t="s">
        <v>12</v>
      </c>
      <c r="E296" s="51">
        <v>10</v>
      </c>
      <c r="F296" s="35">
        <v>0</v>
      </c>
      <c r="G296" s="35">
        <f t="shared" si="16"/>
        <v>0</v>
      </c>
      <c r="H296" s="34"/>
    </row>
    <row r="297" spans="2:8" ht="16.5" customHeight="1">
      <c r="B297" s="40" t="s">
        <v>1230</v>
      </c>
      <c r="C297" s="49" t="s">
        <v>651</v>
      </c>
      <c r="D297" s="33" t="s">
        <v>12</v>
      </c>
      <c r="E297" s="51">
        <v>25</v>
      </c>
      <c r="F297" s="35">
        <v>0</v>
      </c>
      <c r="G297" s="35">
        <f t="shared" si="16"/>
        <v>0</v>
      </c>
      <c r="H297" s="34"/>
    </row>
    <row r="298" spans="2:8">
      <c r="B298" s="40" t="s">
        <v>1231</v>
      </c>
      <c r="C298" s="49" t="s">
        <v>942</v>
      </c>
      <c r="D298" s="33" t="s">
        <v>28</v>
      </c>
      <c r="E298" s="51">
        <v>10</v>
      </c>
      <c r="F298" s="35">
        <v>0</v>
      </c>
      <c r="G298" s="35">
        <f t="shared" si="16"/>
        <v>0</v>
      </c>
      <c r="H298" s="34"/>
    </row>
    <row r="299" spans="2:8">
      <c r="B299" s="40" t="s">
        <v>1232</v>
      </c>
      <c r="C299" s="49" t="s">
        <v>944</v>
      </c>
      <c r="D299" s="33" t="s">
        <v>28</v>
      </c>
      <c r="E299" s="51">
        <f>70*1.2</f>
        <v>84</v>
      </c>
      <c r="F299" s="35">
        <v>0</v>
      </c>
      <c r="G299" s="35">
        <f t="shared" si="16"/>
        <v>0</v>
      </c>
      <c r="H299" s="34"/>
    </row>
    <row r="300" spans="2:8">
      <c r="B300" s="40" t="s">
        <v>1233</v>
      </c>
      <c r="C300" s="49" t="s">
        <v>943</v>
      </c>
      <c r="D300" s="33" t="s">
        <v>28</v>
      </c>
      <c r="E300" s="51">
        <v>70</v>
      </c>
      <c r="F300" s="35">
        <v>0</v>
      </c>
      <c r="G300" s="35">
        <f t="shared" si="16"/>
        <v>0</v>
      </c>
      <c r="H300" s="34"/>
    </row>
    <row r="301" spans="2:8" ht="38.25">
      <c r="B301" s="40" t="s">
        <v>1234</v>
      </c>
      <c r="C301" s="49" t="s">
        <v>652</v>
      </c>
      <c r="D301" s="33" t="s">
        <v>28</v>
      </c>
      <c r="E301" s="51">
        <f>25*21*1.2</f>
        <v>630</v>
      </c>
      <c r="F301" s="35">
        <v>0</v>
      </c>
      <c r="G301" s="35">
        <f t="shared" si="16"/>
        <v>0</v>
      </c>
      <c r="H301" s="34"/>
    </row>
    <row r="302" spans="2:8">
      <c r="B302" s="361" t="s">
        <v>1544</v>
      </c>
      <c r="C302" s="362"/>
      <c r="D302" s="362"/>
      <c r="E302" s="362"/>
      <c r="F302" s="362"/>
      <c r="G302" s="54">
        <f>SUM(G281:G301)*I2</f>
        <v>0</v>
      </c>
      <c r="H302" s="34"/>
    </row>
    <row r="303" spans="2:8" ht="25.5">
      <c r="B303" s="70" t="s">
        <v>117</v>
      </c>
      <c r="C303" s="71" t="s">
        <v>654</v>
      </c>
      <c r="D303" s="33"/>
      <c r="E303" s="34"/>
      <c r="F303" s="35"/>
      <c r="G303" s="35"/>
      <c r="H303" s="34">
        <v>0</v>
      </c>
    </row>
    <row r="304" spans="2:8" ht="25.5">
      <c r="B304" s="40" t="s">
        <v>1235</v>
      </c>
      <c r="C304" s="49" t="s">
        <v>655</v>
      </c>
      <c r="D304" s="33" t="s">
        <v>28</v>
      </c>
      <c r="E304" s="51">
        <v>190</v>
      </c>
      <c r="F304" s="35">
        <v>0</v>
      </c>
      <c r="G304" s="35">
        <f t="shared" ref="G304:G331" si="17">E304*F304</f>
        <v>0</v>
      </c>
      <c r="H304" s="34"/>
    </row>
    <row r="305" spans="2:8" ht="38.25">
      <c r="B305" s="40" t="s">
        <v>1236</v>
      </c>
      <c r="C305" s="49" t="s">
        <v>656</v>
      </c>
      <c r="D305" s="33" t="s">
        <v>12</v>
      </c>
      <c r="E305" s="51">
        <v>250</v>
      </c>
      <c r="F305" s="35">
        <v>0</v>
      </c>
      <c r="G305" s="35">
        <f t="shared" si="17"/>
        <v>0</v>
      </c>
      <c r="H305" s="34"/>
    </row>
    <row r="306" spans="2:8" ht="25.5">
      <c r="B306" s="40" t="s">
        <v>1237</v>
      </c>
      <c r="C306" s="49" t="s">
        <v>657</v>
      </c>
      <c r="D306" s="33" t="s">
        <v>12</v>
      </c>
      <c r="E306" s="51">
        <v>180</v>
      </c>
      <c r="F306" s="35">
        <v>0</v>
      </c>
      <c r="G306" s="35">
        <f t="shared" si="17"/>
        <v>0</v>
      </c>
      <c r="H306" s="34"/>
    </row>
    <row r="307" spans="2:8" ht="25.5">
      <c r="B307" s="40" t="s">
        <v>1238</v>
      </c>
      <c r="C307" s="49" t="s">
        <v>658</v>
      </c>
      <c r="D307" s="33" t="s">
        <v>12</v>
      </c>
      <c r="E307" s="51">
        <v>350</v>
      </c>
      <c r="F307" s="35">
        <v>0</v>
      </c>
      <c r="G307" s="35">
        <f t="shared" si="17"/>
        <v>0</v>
      </c>
      <c r="H307" s="34"/>
    </row>
    <row r="308" spans="2:8" ht="25.5">
      <c r="B308" s="40" t="s">
        <v>1239</v>
      </c>
      <c r="C308" s="49" t="s">
        <v>659</v>
      </c>
      <c r="D308" s="33" t="s">
        <v>12</v>
      </c>
      <c r="E308" s="51">
        <v>170</v>
      </c>
      <c r="F308" s="35">
        <v>0</v>
      </c>
      <c r="G308" s="35">
        <f t="shared" si="17"/>
        <v>0</v>
      </c>
      <c r="H308" s="34"/>
    </row>
    <row r="309" spans="2:8" ht="25.5">
      <c r="B309" s="40" t="s">
        <v>1240</v>
      </c>
      <c r="C309" s="49" t="s">
        <v>660</v>
      </c>
      <c r="D309" s="33" t="s">
        <v>12</v>
      </c>
      <c r="E309" s="51">
        <v>250</v>
      </c>
      <c r="F309" s="35">
        <v>0</v>
      </c>
      <c r="G309" s="35">
        <f t="shared" si="17"/>
        <v>0</v>
      </c>
      <c r="H309" s="34"/>
    </row>
    <row r="310" spans="2:8" ht="25.5">
      <c r="B310" s="40" t="s">
        <v>1241</v>
      </c>
      <c r="C310" s="49" t="s">
        <v>661</v>
      </c>
      <c r="D310" s="33" t="s">
        <v>12</v>
      </c>
      <c r="E310" s="51">
        <v>100</v>
      </c>
      <c r="F310" s="35">
        <v>0</v>
      </c>
      <c r="G310" s="35">
        <f t="shared" si="17"/>
        <v>0</v>
      </c>
      <c r="H310" s="34"/>
    </row>
    <row r="311" spans="2:8" ht="25.5">
      <c r="B311" s="40" t="s">
        <v>1242</v>
      </c>
      <c r="C311" s="49" t="s">
        <v>662</v>
      </c>
      <c r="D311" s="33" t="s">
        <v>28</v>
      </c>
      <c r="E311" s="51">
        <v>290</v>
      </c>
      <c r="F311" s="35">
        <v>0</v>
      </c>
      <c r="G311" s="35">
        <f t="shared" si="17"/>
        <v>0</v>
      </c>
      <c r="H311" s="34"/>
    </row>
    <row r="312" spans="2:8" ht="25.5">
      <c r="B312" s="40" t="s">
        <v>1243</v>
      </c>
      <c r="C312" s="49" t="s">
        <v>663</v>
      </c>
      <c r="D312" s="33" t="s">
        <v>12</v>
      </c>
      <c r="E312" s="51">
        <v>2</v>
      </c>
      <c r="F312" s="35">
        <v>0</v>
      </c>
      <c r="G312" s="35">
        <f t="shared" si="17"/>
        <v>0</v>
      </c>
      <c r="H312" s="34"/>
    </row>
    <row r="313" spans="2:8" ht="25.5">
      <c r="B313" s="40" t="s">
        <v>1244</v>
      </c>
      <c r="C313" s="49" t="s">
        <v>664</v>
      </c>
      <c r="D313" s="33" t="s">
        <v>12</v>
      </c>
      <c r="E313" s="51">
        <v>2</v>
      </c>
      <c r="F313" s="35">
        <v>0</v>
      </c>
      <c r="G313" s="35">
        <f t="shared" si="17"/>
        <v>0</v>
      </c>
      <c r="H313" s="34"/>
    </row>
    <row r="314" spans="2:8" ht="25.5">
      <c r="B314" s="40" t="s">
        <v>1245</v>
      </c>
      <c r="C314" s="49" t="s">
        <v>665</v>
      </c>
      <c r="D314" s="33" t="s">
        <v>12</v>
      </c>
      <c r="E314" s="51">
        <v>2</v>
      </c>
      <c r="F314" s="35">
        <v>0</v>
      </c>
      <c r="G314" s="35">
        <f t="shared" si="17"/>
        <v>0</v>
      </c>
      <c r="H314" s="34"/>
    </row>
    <row r="315" spans="2:8" ht="25.5">
      <c r="B315" s="40" t="s">
        <v>1246</v>
      </c>
      <c r="C315" s="49" t="s">
        <v>666</v>
      </c>
      <c r="D315" s="33" t="s">
        <v>12</v>
      </c>
      <c r="E315" s="51">
        <v>2</v>
      </c>
      <c r="F315" s="35">
        <v>0</v>
      </c>
      <c r="G315" s="35">
        <f t="shared" si="17"/>
        <v>0</v>
      </c>
      <c r="H315" s="34"/>
    </row>
    <row r="316" spans="2:8" ht="25.5">
      <c r="B316" s="40" t="s">
        <v>1247</v>
      </c>
      <c r="C316" s="49" t="s">
        <v>667</v>
      </c>
      <c r="D316" s="33" t="s">
        <v>12</v>
      </c>
      <c r="E316" s="51">
        <v>2</v>
      </c>
      <c r="F316" s="35">
        <f>CPU!G842</f>
        <v>0</v>
      </c>
      <c r="G316" s="35">
        <f t="shared" si="17"/>
        <v>0</v>
      </c>
      <c r="H316" s="43" t="s">
        <v>290</v>
      </c>
    </row>
    <row r="317" spans="2:8" ht="25.5">
      <c r="B317" s="40" t="s">
        <v>1248</v>
      </c>
      <c r="C317" s="49" t="s">
        <v>668</v>
      </c>
      <c r="D317" s="33" t="s">
        <v>28</v>
      </c>
      <c r="E317" s="51">
        <f>2*3</f>
        <v>6</v>
      </c>
      <c r="F317" s="35">
        <v>0</v>
      </c>
      <c r="G317" s="35">
        <f t="shared" si="17"/>
        <v>0</v>
      </c>
      <c r="H317" s="34"/>
    </row>
    <row r="318" spans="2:8" ht="25.5">
      <c r="B318" s="40" t="s">
        <v>1249</v>
      </c>
      <c r="C318" s="49" t="s">
        <v>669</v>
      </c>
      <c r="D318" s="33" t="s">
        <v>12</v>
      </c>
      <c r="E318" s="51">
        <v>8</v>
      </c>
      <c r="F318" s="35">
        <v>0</v>
      </c>
      <c r="G318" s="35">
        <f t="shared" si="17"/>
        <v>0</v>
      </c>
      <c r="H318" s="34"/>
    </row>
    <row r="319" spans="2:8" ht="25.5">
      <c r="B319" s="40" t="s">
        <v>1250</v>
      </c>
      <c r="C319" s="49" t="s">
        <v>670</v>
      </c>
      <c r="D319" s="33" t="s">
        <v>12</v>
      </c>
      <c r="E319" s="51">
        <v>4</v>
      </c>
      <c r="F319" s="35">
        <v>0</v>
      </c>
      <c r="G319" s="35">
        <f t="shared" si="17"/>
        <v>0</v>
      </c>
      <c r="H319" s="34"/>
    </row>
    <row r="320" spans="2:8" ht="25.5">
      <c r="B320" s="40" t="s">
        <v>1251</v>
      </c>
      <c r="C320" s="49" t="s">
        <v>671</v>
      </c>
      <c r="D320" s="33" t="s">
        <v>28</v>
      </c>
      <c r="E320" s="51">
        <v>15</v>
      </c>
      <c r="F320" s="35">
        <v>0</v>
      </c>
      <c r="G320" s="35">
        <f t="shared" si="17"/>
        <v>0</v>
      </c>
      <c r="H320" s="34"/>
    </row>
    <row r="321" spans="2:8" ht="25.5">
      <c r="B321" s="40" t="s">
        <v>1252</v>
      </c>
      <c r="C321" s="49" t="s">
        <v>672</v>
      </c>
      <c r="D321" s="33" t="s">
        <v>12</v>
      </c>
      <c r="E321" s="51">
        <v>2</v>
      </c>
      <c r="F321" s="35">
        <v>0</v>
      </c>
      <c r="G321" s="35">
        <f t="shared" si="17"/>
        <v>0</v>
      </c>
      <c r="H321" s="34"/>
    </row>
    <row r="322" spans="2:8" ht="25.5">
      <c r="B322" s="40" t="s">
        <v>1253</v>
      </c>
      <c r="C322" s="49" t="s">
        <v>673</v>
      </c>
      <c r="D322" s="33" t="s">
        <v>12</v>
      </c>
      <c r="E322" s="51">
        <v>2</v>
      </c>
      <c r="F322" s="35">
        <v>0</v>
      </c>
      <c r="G322" s="35">
        <f t="shared" si="17"/>
        <v>0</v>
      </c>
      <c r="H322" s="34"/>
    </row>
    <row r="323" spans="2:8" ht="25.5">
      <c r="B323" s="40" t="s">
        <v>1254</v>
      </c>
      <c r="C323" s="49" t="s">
        <v>674</v>
      </c>
      <c r="D323" s="33" t="s">
        <v>12</v>
      </c>
      <c r="E323" s="51">
        <v>1</v>
      </c>
      <c r="F323" s="35">
        <v>0</v>
      </c>
      <c r="G323" s="35">
        <f t="shared" si="17"/>
        <v>0</v>
      </c>
      <c r="H323" s="34"/>
    </row>
    <row r="324" spans="2:8" ht="25.5">
      <c r="B324" s="40" t="s">
        <v>1255</v>
      </c>
      <c r="C324" s="49" t="s">
        <v>675</v>
      </c>
      <c r="D324" s="33" t="s">
        <v>12</v>
      </c>
      <c r="E324" s="51">
        <v>2</v>
      </c>
      <c r="F324" s="35">
        <v>0</v>
      </c>
      <c r="G324" s="35">
        <f t="shared" si="17"/>
        <v>0</v>
      </c>
      <c r="H324" s="34"/>
    </row>
    <row r="325" spans="2:8" ht="25.5">
      <c r="B325" s="40" t="s">
        <v>1256</v>
      </c>
      <c r="C325" s="49" t="s">
        <v>676</v>
      </c>
      <c r="D325" s="33" t="s">
        <v>12</v>
      </c>
      <c r="E325" s="51">
        <v>16</v>
      </c>
      <c r="F325" s="35">
        <v>0</v>
      </c>
      <c r="G325" s="35">
        <f t="shared" si="17"/>
        <v>0</v>
      </c>
      <c r="H325" s="34"/>
    </row>
    <row r="326" spans="2:8" ht="25.5">
      <c r="B326" s="40" t="s">
        <v>1257</v>
      </c>
      <c r="C326" s="49" t="s">
        <v>677</v>
      </c>
      <c r="D326" s="33" t="s">
        <v>12</v>
      </c>
      <c r="E326" s="51">
        <v>1</v>
      </c>
      <c r="F326" s="35">
        <v>0</v>
      </c>
      <c r="G326" s="35">
        <f t="shared" si="17"/>
        <v>0</v>
      </c>
      <c r="H326" s="34"/>
    </row>
    <row r="327" spans="2:8" ht="26.25" customHeight="1">
      <c r="B327" s="40" t="s">
        <v>1258</v>
      </c>
      <c r="C327" s="49" t="s">
        <v>678</v>
      </c>
      <c r="D327" s="33" t="s">
        <v>12</v>
      </c>
      <c r="E327" s="51">
        <v>2</v>
      </c>
      <c r="F327" s="35">
        <v>0</v>
      </c>
      <c r="G327" s="35">
        <f t="shared" si="17"/>
        <v>0</v>
      </c>
      <c r="H327" s="34"/>
    </row>
    <row r="328" spans="2:8" ht="27.75" customHeight="1">
      <c r="B328" s="40" t="s">
        <v>1259</v>
      </c>
      <c r="C328" s="49" t="s">
        <v>679</v>
      </c>
      <c r="D328" s="33" t="s">
        <v>12</v>
      </c>
      <c r="E328" s="51">
        <v>2</v>
      </c>
      <c r="F328" s="35">
        <f>CPU!G849</f>
        <v>0</v>
      </c>
      <c r="G328" s="35">
        <f t="shared" si="17"/>
        <v>0</v>
      </c>
      <c r="H328" s="43" t="s">
        <v>290</v>
      </c>
    </row>
    <row r="329" spans="2:8" ht="25.5">
      <c r="B329" s="40" t="s">
        <v>1260</v>
      </c>
      <c r="C329" s="49" t="s">
        <v>680</v>
      </c>
      <c r="D329" s="33" t="s">
        <v>12</v>
      </c>
      <c r="E329" s="51">
        <v>1</v>
      </c>
      <c r="F329" s="35">
        <v>0</v>
      </c>
      <c r="G329" s="35">
        <f t="shared" si="17"/>
        <v>0</v>
      </c>
      <c r="H329" s="34"/>
    </row>
    <row r="330" spans="2:8" ht="25.5">
      <c r="B330" s="40" t="s">
        <v>1261</v>
      </c>
      <c r="C330" s="49" t="s">
        <v>681</v>
      </c>
      <c r="D330" s="33" t="s">
        <v>12</v>
      </c>
      <c r="E330" s="51">
        <v>1</v>
      </c>
      <c r="F330" s="35">
        <v>0</v>
      </c>
      <c r="G330" s="35">
        <f t="shared" si="17"/>
        <v>0</v>
      </c>
      <c r="H330" s="34"/>
    </row>
    <row r="331" spans="2:8" ht="25.5">
      <c r="B331" s="40" t="s">
        <v>1262</v>
      </c>
      <c r="C331" s="49" t="s">
        <v>682</v>
      </c>
      <c r="D331" s="33" t="s">
        <v>12</v>
      </c>
      <c r="E331" s="51">
        <v>1</v>
      </c>
      <c r="F331" s="35">
        <v>0</v>
      </c>
      <c r="G331" s="35">
        <f t="shared" si="17"/>
        <v>0</v>
      </c>
      <c r="H331" s="34"/>
    </row>
    <row r="332" spans="2:8">
      <c r="B332" s="361" t="s">
        <v>1546</v>
      </c>
      <c r="C332" s="362"/>
      <c r="D332" s="362"/>
      <c r="E332" s="362"/>
      <c r="F332" s="362"/>
      <c r="G332" s="54">
        <f>SUM(G304:G331)*I2</f>
        <v>0</v>
      </c>
      <c r="H332" s="34"/>
    </row>
    <row r="333" spans="2:8">
      <c r="B333" s="70" t="s">
        <v>125</v>
      </c>
      <c r="C333" s="71" t="s">
        <v>684</v>
      </c>
      <c r="D333" s="33"/>
      <c r="E333" s="34"/>
      <c r="F333" s="35"/>
      <c r="G333" s="35"/>
      <c r="H333" s="34"/>
    </row>
    <row r="334" spans="2:8" ht="25.5">
      <c r="B334" s="40" t="s">
        <v>1263</v>
      </c>
      <c r="C334" s="49" t="s">
        <v>685</v>
      </c>
      <c r="D334" s="33" t="s">
        <v>28</v>
      </c>
      <c r="E334" s="51">
        <v>180</v>
      </c>
      <c r="F334" s="35">
        <v>0</v>
      </c>
      <c r="G334" s="35">
        <f t="shared" ref="G334:G373" si="18">E334*F334</f>
        <v>0</v>
      </c>
      <c r="H334" s="34"/>
    </row>
    <row r="335" spans="2:8" ht="25.5">
      <c r="B335" s="40" t="s">
        <v>1264</v>
      </c>
      <c r="C335" s="49" t="s">
        <v>686</v>
      </c>
      <c r="D335" s="33" t="s">
        <v>28</v>
      </c>
      <c r="E335" s="51">
        <v>6</v>
      </c>
      <c r="F335" s="35">
        <v>0</v>
      </c>
      <c r="G335" s="35">
        <f t="shared" si="18"/>
        <v>0</v>
      </c>
      <c r="H335" s="34"/>
    </row>
    <row r="336" spans="2:8" ht="25.5">
      <c r="B336" s="40" t="s">
        <v>1265</v>
      </c>
      <c r="C336" s="49" t="s">
        <v>687</v>
      </c>
      <c r="D336" s="33" t="s">
        <v>28</v>
      </c>
      <c r="E336" s="51">
        <v>12</v>
      </c>
      <c r="F336" s="35">
        <v>0</v>
      </c>
      <c r="G336" s="35">
        <f t="shared" si="18"/>
        <v>0</v>
      </c>
      <c r="H336" s="34"/>
    </row>
    <row r="337" spans="2:8" ht="38.25">
      <c r="B337" s="40" t="s">
        <v>1266</v>
      </c>
      <c r="C337" s="49" t="s">
        <v>688</v>
      </c>
      <c r="D337" s="33" t="s">
        <v>12</v>
      </c>
      <c r="E337" s="51">
        <v>4</v>
      </c>
      <c r="F337" s="35">
        <v>0</v>
      </c>
      <c r="G337" s="35">
        <f t="shared" si="18"/>
        <v>0</v>
      </c>
      <c r="H337" s="34"/>
    </row>
    <row r="338" spans="2:8" ht="25.5">
      <c r="B338" s="40" t="s">
        <v>1267</v>
      </c>
      <c r="C338" s="49" t="s">
        <v>689</v>
      </c>
      <c r="D338" s="33" t="s">
        <v>12</v>
      </c>
      <c r="E338" s="51">
        <v>8</v>
      </c>
      <c r="F338" s="35">
        <v>0</v>
      </c>
      <c r="G338" s="35">
        <f t="shared" si="18"/>
        <v>0</v>
      </c>
      <c r="H338" s="34"/>
    </row>
    <row r="339" spans="2:8" ht="25.5">
      <c r="B339" s="40" t="s">
        <v>1268</v>
      </c>
      <c r="C339" s="49" t="s">
        <v>690</v>
      </c>
      <c r="D339" s="33" t="s">
        <v>12</v>
      </c>
      <c r="E339" s="51">
        <v>30</v>
      </c>
      <c r="F339" s="35">
        <v>0</v>
      </c>
      <c r="G339" s="35">
        <f t="shared" si="18"/>
        <v>0</v>
      </c>
      <c r="H339" s="34"/>
    </row>
    <row r="340" spans="2:8" ht="25.5">
      <c r="B340" s="40" t="s">
        <v>1269</v>
      </c>
      <c r="C340" s="49" t="s">
        <v>691</v>
      </c>
      <c r="D340" s="33" t="s">
        <v>12</v>
      </c>
      <c r="E340" s="51">
        <v>22</v>
      </c>
      <c r="F340" s="35">
        <v>0</v>
      </c>
      <c r="G340" s="35">
        <f t="shared" si="18"/>
        <v>0</v>
      </c>
      <c r="H340" s="34"/>
    </row>
    <row r="341" spans="2:8" ht="25.5">
      <c r="B341" s="40" t="s">
        <v>1270</v>
      </c>
      <c r="C341" s="49" t="s">
        <v>692</v>
      </c>
      <c r="D341" s="33" t="s">
        <v>12</v>
      </c>
      <c r="E341" s="51">
        <f>19+6</f>
        <v>25</v>
      </c>
      <c r="F341" s="35">
        <v>0</v>
      </c>
      <c r="G341" s="35">
        <f t="shared" si="18"/>
        <v>0</v>
      </c>
      <c r="H341" s="34"/>
    </row>
    <row r="342" spans="2:8" ht="38.25">
      <c r="B342" s="40" t="s">
        <v>1271</v>
      </c>
      <c r="C342" s="49" t="s">
        <v>693</v>
      </c>
      <c r="D342" s="33" t="s">
        <v>620</v>
      </c>
      <c r="E342" s="51">
        <v>1</v>
      </c>
      <c r="F342" s="35">
        <f>CPU!G861</f>
        <v>0</v>
      </c>
      <c r="G342" s="35">
        <f t="shared" si="18"/>
        <v>0</v>
      </c>
      <c r="H342" s="43" t="s">
        <v>290</v>
      </c>
    </row>
    <row r="343" spans="2:8" ht="25.5">
      <c r="B343" s="40" t="s">
        <v>1272</v>
      </c>
      <c r="C343" s="49" t="s">
        <v>694</v>
      </c>
      <c r="D343" s="33" t="s">
        <v>620</v>
      </c>
      <c r="E343" s="51">
        <v>1</v>
      </c>
      <c r="F343" s="35">
        <f>CPU!G868</f>
        <v>0</v>
      </c>
      <c r="G343" s="35">
        <f t="shared" si="18"/>
        <v>0</v>
      </c>
      <c r="H343" s="43" t="s">
        <v>290</v>
      </c>
    </row>
    <row r="344" spans="2:8">
      <c r="B344" s="40" t="s">
        <v>1273</v>
      </c>
      <c r="C344" s="49" t="s">
        <v>695</v>
      </c>
      <c r="D344" s="33" t="s">
        <v>620</v>
      </c>
      <c r="E344" s="51">
        <v>1</v>
      </c>
      <c r="F344" s="35">
        <v>0</v>
      </c>
      <c r="G344" s="35">
        <f t="shared" si="18"/>
        <v>0</v>
      </c>
      <c r="H344" s="344"/>
    </row>
    <row r="345" spans="2:8">
      <c r="B345" s="40" t="s">
        <v>1274</v>
      </c>
      <c r="C345" s="49" t="s">
        <v>696</v>
      </c>
      <c r="D345" s="33" t="s">
        <v>620</v>
      </c>
      <c r="E345" s="51">
        <v>2</v>
      </c>
      <c r="F345" s="35">
        <v>0</v>
      </c>
      <c r="G345" s="35">
        <f t="shared" si="18"/>
        <v>0</v>
      </c>
      <c r="H345" s="344"/>
    </row>
    <row r="346" spans="2:8">
      <c r="B346" s="40" t="s">
        <v>1275</v>
      </c>
      <c r="C346" s="49" t="s">
        <v>697</v>
      </c>
      <c r="D346" s="33" t="s">
        <v>620</v>
      </c>
      <c r="E346" s="51">
        <v>1</v>
      </c>
      <c r="F346" s="35">
        <v>0</v>
      </c>
      <c r="G346" s="35">
        <f t="shared" si="18"/>
        <v>0</v>
      </c>
      <c r="H346" s="344"/>
    </row>
    <row r="347" spans="2:8" ht="25.5">
      <c r="B347" s="40" t="s">
        <v>1276</v>
      </c>
      <c r="C347" s="49" t="s">
        <v>698</v>
      </c>
      <c r="D347" s="33" t="s">
        <v>620</v>
      </c>
      <c r="E347" s="51">
        <v>1</v>
      </c>
      <c r="F347" s="35">
        <v>0</v>
      </c>
      <c r="G347" s="35">
        <f t="shared" si="18"/>
        <v>0</v>
      </c>
      <c r="H347" s="34"/>
    </row>
    <row r="348" spans="2:8">
      <c r="B348" s="40" t="s">
        <v>1277</v>
      </c>
      <c r="C348" s="49" t="s">
        <v>699</v>
      </c>
      <c r="D348" s="33" t="s">
        <v>620</v>
      </c>
      <c r="E348" s="51">
        <v>17</v>
      </c>
      <c r="F348" s="35">
        <f>CPU!G875</f>
        <v>0</v>
      </c>
      <c r="G348" s="35">
        <f t="shared" si="18"/>
        <v>0</v>
      </c>
      <c r="H348" s="43" t="s">
        <v>290</v>
      </c>
    </row>
    <row r="349" spans="2:8">
      <c r="B349" s="40" t="s">
        <v>1278</v>
      </c>
      <c r="C349" s="49" t="s">
        <v>700</v>
      </c>
      <c r="D349" s="33" t="s">
        <v>28</v>
      </c>
      <c r="E349" s="51">
        <v>15</v>
      </c>
      <c r="F349" s="35">
        <v>0</v>
      </c>
      <c r="G349" s="35">
        <f t="shared" si="18"/>
        <v>0</v>
      </c>
      <c r="H349" s="34"/>
    </row>
    <row r="350" spans="2:8">
      <c r="B350" s="40" t="s">
        <v>1279</v>
      </c>
      <c r="C350" s="49" t="s">
        <v>701</v>
      </c>
      <c r="D350" s="33" t="s">
        <v>28</v>
      </c>
      <c r="E350" s="51">
        <v>8</v>
      </c>
      <c r="F350" s="35">
        <v>0</v>
      </c>
      <c r="G350" s="35">
        <f t="shared" si="18"/>
        <v>0</v>
      </c>
      <c r="H350" s="34"/>
    </row>
    <row r="351" spans="2:8" ht="38.25">
      <c r="B351" s="40" t="s">
        <v>1280</v>
      </c>
      <c r="C351" s="49" t="s">
        <v>702</v>
      </c>
      <c r="D351" s="33" t="s">
        <v>620</v>
      </c>
      <c r="E351" s="51">
        <v>15</v>
      </c>
      <c r="F351" s="35">
        <v>0</v>
      </c>
      <c r="G351" s="35">
        <f t="shared" si="18"/>
        <v>0</v>
      </c>
      <c r="H351" s="344"/>
    </row>
    <row r="352" spans="2:8" ht="51">
      <c r="B352" s="40" t="s">
        <v>1281</v>
      </c>
      <c r="C352" s="49" t="s">
        <v>703</v>
      </c>
      <c r="D352" s="33" t="s">
        <v>620</v>
      </c>
      <c r="E352" s="51">
        <v>4</v>
      </c>
      <c r="F352" s="35">
        <v>0</v>
      </c>
      <c r="G352" s="35">
        <f t="shared" si="18"/>
        <v>0</v>
      </c>
      <c r="H352" s="344"/>
    </row>
    <row r="353" spans="2:8" ht="38.25">
      <c r="B353" s="40" t="s">
        <v>1282</v>
      </c>
      <c r="C353" s="49" t="s">
        <v>704</v>
      </c>
      <c r="D353" s="33" t="s">
        <v>620</v>
      </c>
      <c r="E353" s="51">
        <v>1</v>
      </c>
      <c r="F353" s="35">
        <v>0</v>
      </c>
      <c r="G353" s="35">
        <f t="shared" si="18"/>
        <v>0</v>
      </c>
      <c r="H353" s="344"/>
    </row>
    <row r="354" spans="2:8" ht="38.25">
      <c r="B354" s="40" t="s">
        <v>1283</v>
      </c>
      <c r="C354" s="49" t="s">
        <v>705</v>
      </c>
      <c r="D354" s="33" t="s">
        <v>620</v>
      </c>
      <c r="E354" s="51">
        <v>1</v>
      </c>
      <c r="F354" s="35">
        <v>0</v>
      </c>
      <c r="G354" s="35">
        <f t="shared" si="18"/>
        <v>0</v>
      </c>
      <c r="H354" s="344"/>
    </row>
    <row r="355" spans="2:8" ht="38.25">
      <c r="B355" s="40" t="s">
        <v>1284</v>
      </c>
      <c r="C355" s="49" t="s">
        <v>706</v>
      </c>
      <c r="D355" s="33" t="s">
        <v>620</v>
      </c>
      <c r="E355" s="51">
        <v>1</v>
      </c>
      <c r="F355" s="35">
        <v>0</v>
      </c>
      <c r="G355" s="35">
        <f t="shared" si="18"/>
        <v>0</v>
      </c>
      <c r="H355" s="344"/>
    </row>
    <row r="356" spans="2:8" ht="25.5">
      <c r="B356" s="40" t="s">
        <v>1285</v>
      </c>
      <c r="C356" s="49" t="s">
        <v>707</v>
      </c>
      <c r="D356" s="33" t="s">
        <v>28</v>
      </c>
      <c r="E356" s="51">
        <v>500</v>
      </c>
      <c r="F356" s="35">
        <v>0</v>
      </c>
      <c r="G356" s="35">
        <f t="shared" si="18"/>
        <v>0</v>
      </c>
      <c r="H356" s="34"/>
    </row>
    <row r="357" spans="2:8" ht="25.5">
      <c r="B357" s="40" t="s">
        <v>1286</v>
      </c>
      <c r="C357" s="49" t="s">
        <v>708</v>
      </c>
      <c r="D357" s="33" t="s">
        <v>28</v>
      </c>
      <c r="E357" s="51">
        <v>100</v>
      </c>
      <c r="F357" s="35">
        <f>CPU!G882</f>
        <v>0</v>
      </c>
      <c r="G357" s="35">
        <f t="shared" si="18"/>
        <v>0</v>
      </c>
      <c r="H357" s="43" t="s">
        <v>290</v>
      </c>
    </row>
    <row r="358" spans="2:8" ht="38.25">
      <c r="B358" s="40" t="s">
        <v>1287</v>
      </c>
      <c r="C358" s="49" t="s">
        <v>709</v>
      </c>
      <c r="D358" s="33" t="s">
        <v>620</v>
      </c>
      <c r="E358" s="51">
        <v>40</v>
      </c>
      <c r="F358" s="35"/>
      <c r="G358" s="35">
        <f t="shared" si="18"/>
        <v>0</v>
      </c>
      <c r="H358" s="34"/>
    </row>
    <row r="359" spans="2:8" ht="38.25">
      <c r="B359" s="40" t="s">
        <v>1288</v>
      </c>
      <c r="C359" s="49" t="s">
        <v>710</v>
      </c>
      <c r="D359" s="33" t="s">
        <v>620</v>
      </c>
      <c r="E359" s="51">
        <v>1</v>
      </c>
      <c r="F359" s="35">
        <f>CPU!G861</f>
        <v>0</v>
      </c>
      <c r="G359" s="35">
        <f t="shared" si="18"/>
        <v>0</v>
      </c>
      <c r="H359" s="43" t="s">
        <v>290</v>
      </c>
    </row>
    <row r="360" spans="2:8" ht="25.5">
      <c r="B360" s="40" t="s">
        <v>1289</v>
      </c>
      <c r="C360" s="49" t="s">
        <v>711</v>
      </c>
      <c r="D360" s="33" t="s">
        <v>620</v>
      </c>
      <c r="E360" s="51">
        <v>1</v>
      </c>
      <c r="F360" s="35">
        <f>CPU!G868</f>
        <v>0</v>
      </c>
      <c r="G360" s="35">
        <f t="shared" si="18"/>
        <v>0</v>
      </c>
      <c r="H360" s="43" t="s">
        <v>290</v>
      </c>
    </row>
    <row r="361" spans="2:8" ht="25.5">
      <c r="B361" s="40" t="s">
        <v>1290</v>
      </c>
      <c r="C361" s="49" t="s">
        <v>712</v>
      </c>
      <c r="D361" s="33" t="s">
        <v>620</v>
      </c>
      <c r="E361" s="51">
        <v>1</v>
      </c>
      <c r="F361" s="35">
        <v>0</v>
      </c>
      <c r="G361" s="35">
        <f t="shared" si="18"/>
        <v>0</v>
      </c>
      <c r="H361" s="344"/>
    </row>
    <row r="362" spans="2:8">
      <c r="B362" s="40" t="s">
        <v>1291</v>
      </c>
      <c r="C362" s="49" t="s">
        <v>697</v>
      </c>
      <c r="D362" s="33" t="s">
        <v>620</v>
      </c>
      <c r="E362" s="51">
        <v>2</v>
      </c>
      <c r="F362" s="35">
        <f>F346</f>
        <v>0</v>
      </c>
      <c r="G362" s="35">
        <f t="shared" si="18"/>
        <v>0</v>
      </c>
      <c r="H362" s="344"/>
    </row>
    <row r="363" spans="2:8" ht="25.5">
      <c r="B363" s="40" t="s">
        <v>1292</v>
      </c>
      <c r="C363" s="49" t="s">
        <v>713</v>
      </c>
      <c r="D363" s="33" t="s">
        <v>620</v>
      </c>
      <c r="E363" s="51">
        <v>1</v>
      </c>
      <c r="F363" s="35">
        <v>0</v>
      </c>
      <c r="G363" s="35">
        <f t="shared" si="18"/>
        <v>0</v>
      </c>
      <c r="H363" s="34"/>
    </row>
    <row r="364" spans="2:8" ht="25.5">
      <c r="B364" s="40" t="s">
        <v>1293</v>
      </c>
      <c r="C364" s="49" t="s">
        <v>714</v>
      </c>
      <c r="D364" s="33" t="s">
        <v>620</v>
      </c>
      <c r="E364" s="51">
        <v>2</v>
      </c>
      <c r="F364" s="35">
        <f>CPU!G875</f>
        <v>0</v>
      </c>
      <c r="G364" s="35">
        <f t="shared" si="18"/>
        <v>0</v>
      </c>
      <c r="H364" s="43" t="s">
        <v>290</v>
      </c>
    </row>
    <row r="365" spans="2:8" ht="25.5">
      <c r="B365" s="40" t="s">
        <v>1294</v>
      </c>
      <c r="C365" s="49" t="s">
        <v>715</v>
      </c>
      <c r="D365" s="33" t="s">
        <v>620</v>
      </c>
      <c r="E365" s="51">
        <v>2</v>
      </c>
      <c r="F365" s="35">
        <v>0</v>
      </c>
      <c r="G365" s="35">
        <f t="shared" si="18"/>
        <v>0</v>
      </c>
      <c r="H365" s="344"/>
    </row>
    <row r="366" spans="2:8" ht="25.5">
      <c r="B366" s="40" t="s">
        <v>1295</v>
      </c>
      <c r="C366" s="49" t="s">
        <v>969</v>
      </c>
      <c r="D366" s="33" t="s">
        <v>620</v>
      </c>
      <c r="E366" s="51">
        <v>2</v>
      </c>
      <c r="F366" s="35">
        <v>0</v>
      </c>
      <c r="G366" s="35">
        <f t="shared" si="18"/>
        <v>0</v>
      </c>
      <c r="H366" s="344"/>
    </row>
    <row r="367" spans="2:8">
      <c r="B367" s="40" t="s">
        <v>1296</v>
      </c>
      <c r="C367" s="49" t="s">
        <v>700</v>
      </c>
      <c r="D367" s="33" t="s">
        <v>28</v>
      </c>
      <c r="E367" s="51">
        <v>8</v>
      </c>
      <c r="F367" s="35">
        <v>0</v>
      </c>
      <c r="G367" s="35">
        <f t="shared" si="18"/>
        <v>0</v>
      </c>
      <c r="H367" s="34"/>
    </row>
    <row r="368" spans="2:8">
      <c r="B368" s="40" t="s">
        <v>1297</v>
      </c>
      <c r="C368" s="49" t="s">
        <v>701</v>
      </c>
      <c r="D368" s="33" t="s">
        <v>28</v>
      </c>
      <c r="E368" s="51">
        <v>6</v>
      </c>
      <c r="F368" s="35">
        <v>0</v>
      </c>
      <c r="G368" s="35">
        <f t="shared" si="18"/>
        <v>0</v>
      </c>
      <c r="H368" s="34"/>
    </row>
    <row r="369" spans="2:8" ht="51">
      <c r="B369" s="40" t="s">
        <v>1298</v>
      </c>
      <c r="C369" s="49" t="s">
        <v>716</v>
      </c>
      <c r="D369" s="33" t="s">
        <v>620</v>
      </c>
      <c r="E369" s="51">
        <v>6</v>
      </c>
      <c r="F369" s="35">
        <f>F352</f>
        <v>0</v>
      </c>
      <c r="G369" s="35">
        <f t="shared" si="18"/>
        <v>0</v>
      </c>
      <c r="H369" s="344"/>
    </row>
    <row r="370" spans="2:8" ht="38.25">
      <c r="B370" s="40" t="s">
        <v>1299</v>
      </c>
      <c r="C370" s="49" t="s">
        <v>717</v>
      </c>
      <c r="D370" s="33" t="s">
        <v>620</v>
      </c>
      <c r="E370" s="51">
        <v>1</v>
      </c>
      <c r="F370" s="35">
        <f>F354</f>
        <v>0</v>
      </c>
      <c r="G370" s="35">
        <f t="shared" si="18"/>
        <v>0</v>
      </c>
      <c r="H370" s="344"/>
    </row>
    <row r="371" spans="2:8" ht="25.5">
      <c r="B371" s="40" t="s">
        <v>1300</v>
      </c>
      <c r="C371" s="49" t="s">
        <v>707</v>
      </c>
      <c r="D371" s="33" t="s">
        <v>28</v>
      </c>
      <c r="E371" s="51">
        <f>25*6</f>
        <v>150</v>
      </c>
      <c r="F371" s="35">
        <v>0</v>
      </c>
      <c r="G371" s="35">
        <f t="shared" si="18"/>
        <v>0</v>
      </c>
      <c r="H371" s="34"/>
    </row>
    <row r="372" spans="2:8" ht="25.5">
      <c r="B372" s="40" t="s">
        <v>1301</v>
      </c>
      <c r="C372" s="49" t="s">
        <v>718</v>
      </c>
      <c r="D372" s="33" t="s">
        <v>28</v>
      </c>
      <c r="E372" s="51">
        <f>50*1.5</f>
        <v>75</v>
      </c>
      <c r="F372" s="35">
        <f>CPU!G882</f>
        <v>0</v>
      </c>
      <c r="G372" s="35">
        <f t="shared" si="18"/>
        <v>0</v>
      </c>
      <c r="H372" s="43" t="s">
        <v>290</v>
      </c>
    </row>
    <row r="373" spans="2:8" ht="38.25">
      <c r="B373" s="40" t="s">
        <v>1302</v>
      </c>
      <c r="C373" s="49" t="s">
        <v>709</v>
      </c>
      <c r="D373" s="33" t="s">
        <v>620</v>
      </c>
      <c r="E373" s="51">
        <v>14</v>
      </c>
      <c r="F373" s="35">
        <v>0</v>
      </c>
      <c r="G373" s="35">
        <f t="shared" si="18"/>
        <v>0</v>
      </c>
      <c r="H373" s="34"/>
    </row>
    <row r="374" spans="2:8">
      <c r="B374" s="361" t="s">
        <v>1547</v>
      </c>
      <c r="C374" s="362"/>
      <c r="D374" s="362"/>
      <c r="E374" s="362"/>
      <c r="F374" s="362"/>
      <c r="G374" s="54">
        <f>SUM(G334:G373)*I2</f>
        <v>0</v>
      </c>
      <c r="H374" s="34"/>
    </row>
    <row r="375" spans="2:8">
      <c r="B375" s="70" t="s">
        <v>126</v>
      </c>
      <c r="C375" s="71" t="s">
        <v>720</v>
      </c>
      <c r="D375" s="33"/>
      <c r="E375" s="34"/>
      <c r="F375" s="35"/>
      <c r="G375" s="35"/>
      <c r="H375" s="34"/>
    </row>
    <row r="376" spans="2:8" ht="25.5">
      <c r="B376" s="40" t="s">
        <v>1303</v>
      </c>
      <c r="C376" s="49" t="s">
        <v>685</v>
      </c>
      <c r="D376" s="33" t="s">
        <v>28</v>
      </c>
      <c r="E376" s="51">
        <f>10+15+16+14+5+12+15+15+12</f>
        <v>114</v>
      </c>
      <c r="F376" s="35">
        <v>0</v>
      </c>
      <c r="G376" s="35">
        <f t="shared" ref="G376:G398" si="19">E376*F376</f>
        <v>0</v>
      </c>
      <c r="H376" s="34"/>
    </row>
    <row r="377" spans="2:8" ht="25.5">
      <c r="B377" s="40" t="s">
        <v>1304</v>
      </c>
      <c r="C377" s="49" t="s">
        <v>686</v>
      </c>
      <c r="D377" s="33" t="s">
        <v>28</v>
      </c>
      <c r="E377" s="51">
        <v>12</v>
      </c>
      <c r="F377" s="35">
        <v>0</v>
      </c>
      <c r="G377" s="35">
        <f t="shared" si="19"/>
        <v>0</v>
      </c>
      <c r="H377" s="34"/>
    </row>
    <row r="378" spans="2:8" ht="38.25">
      <c r="B378" s="40" t="s">
        <v>1305</v>
      </c>
      <c r="C378" s="49" t="s">
        <v>721</v>
      </c>
      <c r="D378" s="33" t="s">
        <v>12</v>
      </c>
      <c r="E378" s="51">
        <v>22</v>
      </c>
      <c r="F378" s="35">
        <v>0</v>
      </c>
      <c r="G378" s="35">
        <f t="shared" si="19"/>
        <v>0</v>
      </c>
      <c r="H378" s="34"/>
    </row>
    <row r="379" spans="2:8" ht="25.5">
      <c r="B379" s="40" t="s">
        <v>1306</v>
      </c>
      <c r="C379" s="49" t="s">
        <v>722</v>
      </c>
      <c r="D379" s="33" t="s">
        <v>12</v>
      </c>
      <c r="E379" s="51">
        <v>25</v>
      </c>
      <c r="F379" s="35">
        <v>0</v>
      </c>
      <c r="G379" s="35">
        <f t="shared" si="19"/>
        <v>0</v>
      </c>
      <c r="H379" s="34"/>
    </row>
    <row r="380" spans="2:8" ht="25.5">
      <c r="B380" s="40" t="s">
        <v>1307</v>
      </c>
      <c r="C380" s="49" t="s">
        <v>983</v>
      </c>
      <c r="D380" s="33" t="s">
        <v>12</v>
      </c>
      <c r="E380" s="51">
        <v>2</v>
      </c>
      <c r="F380" s="35">
        <v>0</v>
      </c>
      <c r="G380" s="35">
        <f t="shared" si="19"/>
        <v>0</v>
      </c>
      <c r="H380" s="34"/>
    </row>
    <row r="381" spans="2:8" ht="25.5">
      <c r="B381" s="40" t="s">
        <v>1308</v>
      </c>
      <c r="C381" s="49" t="s">
        <v>723</v>
      </c>
      <c r="D381" s="33" t="s">
        <v>12</v>
      </c>
      <c r="E381" s="51">
        <v>1</v>
      </c>
      <c r="F381" s="35">
        <v>0</v>
      </c>
      <c r="G381" s="35">
        <f t="shared" si="19"/>
        <v>0</v>
      </c>
      <c r="H381" s="34"/>
    </row>
    <row r="382" spans="2:8" ht="25.5">
      <c r="B382" s="40" t="s">
        <v>1309</v>
      </c>
      <c r="C382" s="49" t="s">
        <v>984</v>
      </c>
      <c r="D382" s="33" t="s">
        <v>620</v>
      </c>
      <c r="E382" s="51">
        <v>1</v>
      </c>
      <c r="F382" s="35">
        <f>CPU!G890</f>
        <v>0</v>
      </c>
      <c r="G382" s="35">
        <f t="shared" si="19"/>
        <v>0</v>
      </c>
      <c r="H382" s="43" t="s">
        <v>290</v>
      </c>
    </row>
    <row r="383" spans="2:8" ht="25.5">
      <c r="B383" s="40" t="s">
        <v>1310</v>
      </c>
      <c r="C383" s="49" t="s">
        <v>985</v>
      </c>
      <c r="D383" s="33" t="s">
        <v>620</v>
      </c>
      <c r="E383" s="51">
        <v>1</v>
      </c>
      <c r="F383" s="35">
        <f>CPU!G897</f>
        <v>0</v>
      </c>
      <c r="G383" s="35">
        <f t="shared" si="19"/>
        <v>0</v>
      </c>
      <c r="H383" s="43" t="s">
        <v>290</v>
      </c>
    </row>
    <row r="384" spans="2:8" ht="25.5">
      <c r="B384" s="40" t="s">
        <v>1311</v>
      </c>
      <c r="C384" s="49" t="s">
        <v>986</v>
      </c>
      <c r="D384" s="33" t="s">
        <v>620</v>
      </c>
      <c r="E384" s="51">
        <v>1</v>
      </c>
      <c r="F384" s="35">
        <f>CPU!G904</f>
        <v>0</v>
      </c>
      <c r="G384" s="35">
        <f t="shared" si="19"/>
        <v>0</v>
      </c>
      <c r="H384" s="43" t="s">
        <v>290</v>
      </c>
    </row>
    <row r="385" spans="2:8" ht="25.5">
      <c r="B385" s="40" t="s">
        <v>1312</v>
      </c>
      <c r="C385" s="49" t="s">
        <v>987</v>
      </c>
      <c r="D385" s="33" t="s">
        <v>12</v>
      </c>
      <c r="E385" s="51">
        <v>1</v>
      </c>
      <c r="F385" s="35">
        <v>0</v>
      </c>
      <c r="G385" s="35">
        <f t="shared" si="19"/>
        <v>0</v>
      </c>
      <c r="H385" s="344"/>
    </row>
    <row r="386" spans="2:8" ht="25.5">
      <c r="B386" s="40" t="s">
        <v>1313</v>
      </c>
      <c r="C386" s="49" t="s">
        <v>988</v>
      </c>
      <c r="D386" s="33" t="s">
        <v>620</v>
      </c>
      <c r="E386" s="51">
        <v>2</v>
      </c>
      <c r="F386" s="35">
        <v>0</v>
      </c>
      <c r="G386" s="35">
        <f t="shared" si="19"/>
        <v>0</v>
      </c>
      <c r="H386" s="344"/>
    </row>
    <row r="387" spans="2:8" ht="25.5">
      <c r="B387" s="40" t="s">
        <v>1314</v>
      </c>
      <c r="C387" s="49" t="s">
        <v>724</v>
      </c>
      <c r="D387" s="33" t="s">
        <v>620</v>
      </c>
      <c r="E387" s="51">
        <v>1</v>
      </c>
      <c r="F387" s="35">
        <v>0</v>
      </c>
      <c r="G387" s="35">
        <f t="shared" si="19"/>
        <v>0</v>
      </c>
      <c r="H387" s="344"/>
    </row>
    <row r="388" spans="2:8" ht="25.5">
      <c r="B388" s="40" t="s">
        <v>1315</v>
      </c>
      <c r="C388" s="49" t="s">
        <v>979</v>
      </c>
      <c r="D388" s="33" t="s">
        <v>620</v>
      </c>
      <c r="E388" s="51">
        <v>2</v>
      </c>
      <c r="F388" s="35">
        <f>CPU!G911</f>
        <v>0</v>
      </c>
      <c r="G388" s="35">
        <f t="shared" si="19"/>
        <v>0</v>
      </c>
      <c r="H388" s="43" t="s">
        <v>290</v>
      </c>
    </row>
    <row r="389" spans="2:8" ht="25.5">
      <c r="B389" s="40" t="s">
        <v>1316</v>
      </c>
      <c r="C389" s="49" t="s">
        <v>989</v>
      </c>
      <c r="D389" s="33" t="s">
        <v>620</v>
      </c>
      <c r="E389" s="51">
        <v>22</v>
      </c>
      <c r="F389" s="35">
        <f>CPU!G918</f>
        <v>0</v>
      </c>
      <c r="G389" s="35">
        <f t="shared" si="19"/>
        <v>0</v>
      </c>
      <c r="H389" s="43" t="s">
        <v>290</v>
      </c>
    </row>
    <row r="390" spans="2:8" ht="25.5">
      <c r="B390" s="40" t="s">
        <v>1317</v>
      </c>
      <c r="C390" s="49" t="s">
        <v>990</v>
      </c>
      <c r="D390" s="33" t="s">
        <v>620</v>
      </c>
      <c r="E390" s="51">
        <v>22</v>
      </c>
      <c r="F390" s="35">
        <v>0</v>
      </c>
      <c r="G390" s="35">
        <f t="shared" si="19"/>
        <v>0</v>
      </c>
      <c r="H390" s="344"/>
    </row>
    <row r="391" spans="2:8" ht="25.5">
      <c r="B391" s="40" t="s">
        <v>1318</v>
      </c>
      <c r="C391" s="49" t="s">
        <v>725</v>
      </c>
      <c r="D391" s="33" t="s">
        <v>620</v>
      </c>
      <c r="E391" s="51">
        <v>11</v>
      </c>
      <c r="F391" s="35">
        <v>0</v>
      </c>
      <c r="G391" s="35">
        <f t="shared" si="19"/>
        <v>0</v>
      </c>
      <c r="H391" s="34"/>
    </row>
    <row r="392" spans="2:8" ht="25.5">
      <c r="B392" s="40" t="s">
        <v>1319</v>
      </c>
      <c r="C392" s="49" t="s">
        <v>726</v>
      </c>
      <c r="D392" s="33" t="s">
        <v>620</v>
      </c>
      <c r="E392" s="51">
        <v>1</v>
      </c>
      <c r="F392" s="35">
        <v>0</v>
      </c>
      <c r="G392" s="35">
        <f t="shared" si="19"/>
        <v>0</v>
      </c>
      <c r="H392" s="34"/>
    </row>
    <row r="393" spans="2:8" ht="25.5">
      <c r="B393" s="40" t="s">
        <v>1320</v>
      </c>
      <c r="C393" s="49" t="s">
        <v>727</v>
      </c>
      <c r="D393" s="33" t="s">
        <v>28</v>
      </c>
      <c r="E393" s="51">
        <v>15</v>
      </c>
      <c r="F393" s="35">
        <v>0</v>
      </c>
      <c r="G393" s="35">
        <f t="shared" si="19"/>
        <v>0</v>
      </c>
      <c r="H393" s="34"/>
    </row>
    <row r="394" spans="2:8" ht="25.5">
      <c r="B394" s="40" t="s">
        <v>1321</v>
      </c>
      <c r="C394" s="49" t="s">
        <v>728</v>
      </c>
      <c r="D394" s="33" t="s">
        <v>28</v>
      </c>
      <c r="E394" s="51">
        <v>15</v>
      </c>
      <c r="F394" s="35">
        <v>0</v>
      </c>
      <c r="G394" s="35">
        <f t="shared" si="19"/>
        <v>0</v>
      </c>
      <c r="H394" s="34"/>
    </row>
    <row r="395" spans="2:8" ht="25.5">
      <c r="B395" s="40" t="s">
        <v>1322</v>
      </c>
      <c r="C395" s="49" t="s">
        <v>729</v>
      </c>
      <c r="D395" s="33" t="s">
        <v>28</v>
      </c>
      <c r="E395" s="51">
        <v>100</v>
      </c>
      <c r="F395" s="35">
        <v>0</v>
      </c>
      <c r="G395" s="35">
        <f t="shared" si="19"/>
        <v>0</v>
      </c>
      <c r="H395" s="34"/>
    </row>
    <row r="396" spans="2:8" ht="25.5">
      <c r="B396" s="40" t="s">
        <v>1323</v>
      </c>
      <c r="C396" s="49" t="s">
        <v>730</v>
      </c>
      <c r="D396" s="33" t="s">
        <v>28</v>
      </c>
      <c r="E396" s="51">
        <v>100</v>
      </c>
      <c r="F396" s="35">
        <v>0</v>
      </c>
      <c r="G396" s="35">
        <f t="shared" si="19"/>
        <v>0</v>
      </c>
      <c r="H396" s="34"/>
    </row>
    <row r="397" spans="2:8" ht="25.5">
      <c r="B397" s="40" t="s">
        <v>1324</v>
      </c>
      <c r="C397" s="49" t="s">
        <v>731</v>
      </c>
      <c r="D397" s="33" t="s">
        <v>28</v>
      </c>
      <c r="E397" s="51">
        <v>30</v>
      </c>
      <c r="F397" s="35">
        <v>0</v>
      </c>
      <c r="G397" s="35">
        <f t="shared" si="19"/>
        <v>0</v>
      </c>
      <c r="H397" s="34"/>
    </row>
    <row r="398" spans="2:8" ht="25.5">
      <c r="B398" s="40" t="s">
        <v>1325</v>
      </c>
      <c r="C398" s="49" t="s">
        <v>732</v>
      </c>
      <c r="D398" s="33" t="s">
        <v>28</v>
      </c>
      <c r="E398" s="51">
        <v>30</v>
      </c>
      <c r="F398" s="35">
        <v>0</v>
      </c>
      <c r="G398" s="35">
        <f t="shared" si="19"/>
        <v>0</v>
      </c>
      <c r="H398" s="34"/>
    </row>
    <row r="399" spans="2:8">
      <c r="B399" s="361" t="s">
        <v>1548</v>
      </c>
      <c r="C399" s="362"/>
      <c r="D399" s="362"/>
      <c r="E399" s="362"/>
      <c r="F399" s="362"/>
      <c r="G399" s="54">
        <f>SUM(G376:G398)*I2</f>
        <v>0</v>
      </c>
      <c r="H399" s="34"/>
    </row>
    <row r="400" spans="2:8">
      <c r="B400" s="70" t="s">
        <v>127</v>
      </c>
      <c r="C400" s="71" t="s">
        <v>1060</v>
      </c>
      <c r="D400" s="33"/>
      <c r="E400" s="34"/>
      <c r="F400" s="35"/>
      <c r="G400" s="35"/>
      <c r="H400" s="34"/>
    </row>
    <row r="401" spans="2:8" ht="25.5">
      <c r="B401" s="40" t="s">
        <v>1326</v>
      </c>
      <c r="C401" s="49" t="s">
        <v>734</v>
      </c>
      <c r="D401" s="33" t="s">
        <v>28</v>
      </c>
      <c r="E401" s="51">
        <v>50</v>
      </c>
      <c r="F401" s="35">
        <v>0</v>
      </c>
      <c r="G401" s="35">
        <f t="shared" ref="G401:G407" si="20">E401*F401</f>
        <v>0</v>
      </c>
      <c r="H401" s="34"/>
    </row>
    <row r="402" spans="2:8" ht="38.25">
      <c r="B402" s="40" t="s">
        <v>1327</v>
      </c>
      <c r="C402" s="49" t="s">
        <v>735</v>
      </c>
      <c r="D402" s="33" t="s">
        <v>12</v>
      </c>
      <c r="E402" s="51">
        <v>10</v>
      </c>
      <c r="F402" s="35">
        <v>0</v>
      </c>
      <c r="G402" s="35">
        <f t="shared" si="20"/>
        <v>0</v>
      </c>
      <c r="H402" s="34"/>
    </row>
    <row r="403" spans="2:8" ht="25.5">
      <c r="B403" s="40" t="s">
        <v>1328</v>
      </c>
      <c r="C403" s="49" t="s">
        <v>736</v>
      </c>
      <c r="D403" s="33" t="s">
        <v>12</v>
      </c>
      <c r="E403" s="51">
        <v>5</v>
      </c>
      <c r="F403" s="35">
        <v>0</v>
      </c>
      <c r="G403" s="35">
        <f t="shared" si="20"/>
        <v>0</v>
      </c>
      <c r="H403" s="34"/>
    </row>
    <row r="404" spans="2:8" ht="25.5">
      <c r="B404" s="40" t="s">
        <v>1329</v>
      </c>
      <c r="C404" s="49" t="s">
        <v>737</v>
      </c>
      <c r="D404" s="33" t="s">
        <v>12</v>
      </c>
      <c r="E404" s="51">
        <v>10</v>
      </c>
      <c r="F404" s="35">
        <v>0</v>
      </c>
      <c r="G404" s="35">
        <f t="shared" si="20"/>
        <v>0</v>
      </c>
      <c r="H404" s="34"/>
    </row>
    <row r="405" spans="2:8">
      <c r="B405" s="40" t="s">
        <v>1330</v>
      </c>
      <c r="C405" s="49" t="s">
        <v>738</v>
      </c>
      <c r="D405" s="33" t="s">
        <v>580</v>
      </c>
      <c r="E405" s="51">
        <v>1</v>
      </c>
      <c r="F405" s="35">
        <f>CPU!G932</f>
        <v>0</v>
      </c>
      <c r="G405" s="35">
        <f t="shared" si="20"/>
        <v>0</v>
      </c>
      <c r="H405" s="43" t="s">
        <v>290</v>
      </c>
    </row>
    <row r="406" spans="2:8">
      <c r="B406" s="40" t="s">
        <v>1331</v>
      </c>
      <c r="C406" s="49" t="s">
        <v>739</v>
      </c>
      <c r="D406" s="33" t="s">
        <v>620</v>
      </c>
      <c r="E406" s="51">
        <v>10</v>
      </c>
      <c r="F406" s="35">
        <f>CPU!G939</f>
        <v>0</v>
      </c>
      <c r="G406" s="35">
        <f t="shared" si="20"/>
        <v>0</v>
      </c>
      <c r="H406" s="43" t="s">
        <v>290</v>
      </c>
    </row>
    <row r="407" spans="2:8">
      <c r="B407" s="40" t="s">
        <v>1332</v>
      </c>
      <c r="C407" s="49" t="s">
        <v>740</v>
      </c>
      <c r="D407" s="33" t="s">
        <v>620</v>
      </c>
      <c r="E407" s="51">
        <v>1</v>
      </c>
      <c r="F407" s="35">
        <f>CPU!G946</f>
        <v>0</v>
      </c>
      <c r="G407" s="35">
        <f t="shared" si="20"/>
        <v>0</v>
      </c>
      <c r="H407" s="43" t="s">
        <v>290</v>
      </c>
    </row>
    <row r="408" spans="2:8">
      <c r="B408" s="361" t="s">
        <v>1549</v>
      </c>
      <c r="C408" s="362"/>
      <c r="D408" s="362"/>
      <c r="E408" s="362"/>
      <c r="F408" s="362"/>
      <c r="G408" s="54">
        <f>SUM(G401:G407)*I2</f>
        <v>0</v>
      </c>
      <c r="H408" s="34"/>
    </row>
    <row r="409" spans="2:8">
      <c r="B409" s="70" t="s">
        <v>128</v>
      </c>
      <c r="C409" s="71" t="s">
        <v>742</v>
      </c>
      <c r="D409" s="33"/>
      <c r="E409" s="34"/>
      <c r="F409" s="35"/>
      <c r="G409" s="35"/>
      <c r="H409" s="34"/>
    </row>
    <row r="410" spans="2:8" ht="25.5">
      <c r="B410" s="40" t="s">
        <v>1333</v>
      </c>
      <c r="C410" s="49" t="s">
        <v>748</v>
      </c>
      <c r="D410" s="33" t="s">
        <v>28</v>
      </c>
      <c r="E410" s="51">
        <f>54+6</f>
        <v>60</v>
      </c>
      <c r="F410" s="35">
        <v>0</v>
      </c>
      <c r="G410" s="35">
        <f t="shared" ref="G410:G455" si="21">E410*F410</f>
        <v>0</v>
      </c>
      <c r="H410" s="34"/>
    </row>
    <row r="411" spans="2:8" ht="25.5">
      <c r="B411" s="40" t="s">
        <v>1334</v>
      </c>
      <c r="C411" s="49" t="s">
        <v>749</v>
      </c>
      <c r="D411" s="33" t="s">
        <v>28</v>
      </c>
      <c r="E411" s="51">
        <v>48</v>
      </c>
      <c r="F411" s="35">
        <v>0</v>
      </c>
      <c r="G411" s="35">
        <f t="shared" si="21"/>
        <v>0</v>
      </c>
      <c r="H411" s="34"/>
    </row>
    <row r="412" spans="2:8" ht="25.5">
      <c r="B412" s="40" t="s">
        <v>1335</v>
      </c>
      <c r="C412" s="49" t="s">
        <v>750</v>
      </c>
      <c r="D412" s="33" t="s">
        <v>28</v>
      </c>
      <c r="E412" s="51">
        <v>18</v>
      </c>
      <c r="F412" s="35">
        <v>0</v>
      </c>
      <c r="G412" s="35">
        <f t="shared" si="21"/>
        <v>0</v>
      </c>
      <c r="H412" s="34"/>
    </row>
    <row r="413" spans="2:8" ht="25.5">
      <c r="B413" s="40" t="s">
        <v>1336</v>
      </c>
      <c r="C413" s="49" t="s">
        <v>751</v>
      </c>
      <c r="D413" s="33" t="s">
        <v>28</v>
      </c>
      <c r="E413" s="51">
        <v>24</v>
      </c>
      <c r="F413" s="35">
        <v>0</v>
      </c>
      <c r="G413" s="35">
        <f t="shared" si="21"/>
        <v>0</v>
      </c>
      <c r="H413" s="34"/>
    </row>
    <row r="414" spans="2:8" ht="25.5">
      <c r="B414" s="40" t="s">
        <v>1337</v>
      </c>
      <c r="C414" s="49" t="s">
        <v>752</v>
      </c>
      <c r="D414" s="33" t="s">
        <v>28</v>
      </c>
      <c r="E414" s="51">
        <v>9</v>
      </c>
      <c r="F414" s="35">
        <v>0</v>
      </c>
      <c r="G414" s="35">
        <f t="shared" si="21"/>
        <v>0</v>
      </c>
      <c r="H414" s="34"/>
    </row>
    <row r="415" spans="2:8" ht="25.5">
      <c r="B415" s="40" t="s">
        <v>1338</v>
      </c>
      <c r="C415" s="49" t="s">
        <v>753</v>
      </c>
      <c r="D415" s="33" t="s">
        <v>620</v>
      </c>
      <c r="E415" s="51">
        <v>6</v>
      </c>
      <c r="F415" s="35">
        <v>0</v>
      </c>
      <c r="G415" s="35">
        <f t="shared" si="21"/>
        <v>0</v>
      </c>
      <c r="H415" s="34"/>
    </row>
    <row r="416" spans="2:8" ht="25.5">
      <c r="B416" s="40" t="s">
        <v>1339</v>
      </c>
      <c r="C416" s="49" t="s">
        <v>754</v>
      </c>
      <c r="D416" s="33" t="s">
        <v>620</v>
      </c>
      <c r="E416" s="51">
        <v>6</v>
      </c>
      <c r="F416" s="35">
        <v>0</v>
      </c>
      <c r="G416" s="35">
        <f t="shared" si="21"/>
        <v>0</v>
      </c>
      <c r="H416" s="34"/>
    </row>
    <row r="417" spans="2:8" ht="25.5">
      <c r="B417" s="40" t="s">
        <v>1340</v>
      </c>
      <c r="C417" s="49" t="s">
        <v>755</v>
      </c>
      <c r="D417" s="33" t="s">
        <v>620</v>
      </c>
      <c r="E417" s="51">
        <v>8</v>
      </c>
      <c r="F417" s="35">
        <v>0</v>
      </c>
      <c r="G417" s="35">
        <f t="shared" si="21"/>
        <v>0</v>
      </c>
      <c r="H417" s="34"/>
    </row>
    <row r="418" spans="2:8" ht="25.5">
      <c r="B418" s="40" t="s">
        <v>1341</v>
      </c>
      <c r="C418" s="49" t="s">
        <v>756</v>
      </c>
      <c r="D418" s="33" t="s">
        <v>620</v>
      </c>
      <c r="E418" s="51">
        <v>3</v>
      </c>
      <c r="F418" s="35">
        <v>0</v>
      </c>
      <c r="G418" s="35">
        <f t="shared" si="21"/>
        <v>0</v>
      </c>
      <c r="H418" s="34"/>
    </row>
    <row r="419" spans="2:8" ht="25.5">
      <c r="B419" s="40" t="s">
        <v>1342</v>
      </c>
      <c r="C419" s="49" t="s">
        <v>757</v>
      </c>
      <c r="D419" s="33" t="s">
        <v>620</v>
      </c>
      <c r="E419" s="51">
        <v>4</v>
      </c>
      <c r="F419" s="35">
        <v>0</v>
      </c>
      <c r="G419" s="35">
        <f t="shared" si="21"/>
        <v>0</v>
      </c>
      <c r="H419" s="34"/>
    </row>
    <row r="420" spans="2:8" ht="25.5">
      <c r="B420" s="40" t="s">
        <v>1343</v>
      </c>
      <c r="C420" s="49" t="s">
        <v>758</v>
      </c>
      <c r="D420" s="33" t="s">
        <v>620</v>
      </c>
      <c r="E420" s="51">
        <v>3</v>
      </c>
      <c r="F420" s="35">
        <v>0</v>
      </c>
      <c r="G420" s="35">
        <f t="shared" si="21"/>
        <v>0</v>
      </c>
      <c r="H420" s="34"/>
    </row>
    <row r="421" spans="2:8" ht="25.5">
      <c r="B421" s="40" t="s">
        <v>1344</v>
      </c>
      <c r="C421" s="49" t="s">
        <v>759</v>
      </c>
      <c r="D421" s="33" t="s">
        <v>620</v>
      </c>
      <c r="E421" s="51">
        <v>2</v>
      </c>
      <c r="F421" s="35">
        <v>0</v>
      </c>
      <c r="G421" s="35">
        <f t="shared" si="21"/>
        <v>0</v>
      </c>
      <c r="H421" s="34"/>
    </row>
    <row r="422" spans="2:8" ht="25.5">
      <c r="B422" s="40" t="s">
        <v>1345</v>
      </c>
      <c r="C422" s="49" t="s">
        <v>760</v>
      </c>
      <c r="D422" s="33" t="s">
        <v>620</v>
      </c>
      <c r="E422" s="51">
        <v>3</v>
      </c>
      <c r="F422" s="35">
        <v>0</v>
      </c>
      <c r="G422" s="35">
        <f t="shared" si="21"/>
        <v>0</v>
      </c>
      <c r="H422" s="34"/>
    </row>
    <row r="423" spans="2:8" ht="25.5">
      <c r="B423" s="40" t="s">
        <v>1346</v>
      </c>
      <c r="C423" s="49" t="s">
        <v>761</v>
      </c>
      <c r="D423" s="33" t="s">
        <v>620</v>
      </c>
      <c r="E423" s="51">
        <v>4</v>
      </c>
      <c r="F423" s="35">
        <v>0</v>
      </c>
      <c r="G423" s="35">
        <f t="shared" si="21"/>
        <v>0</v>
      </c>
      <c r="H423" s="34"/>
    </row>
    <row r="424" spans="2:8" ht="25.5">
      <c r="B424" s="40" t="s">
        <v>1347</v>
      </c>
      <c r="C424" s="49" t="s">
        <v>762</v>
      </c>
      <c r="D424" s="33" t="s">
        <v>620</v>
      </c>
      <c r="E424" s="51">
        <v>2</v>
      </c>
      <c r="F424" s="35">
        <v>0</v>
      </c>
      <c r="G424" s="35">
        <f t="shared" si="21"/>
        <v>0</v>
      </c>
      <c r="H424" s="34"/>
    </row>
    <row r="425" spans="2:8" ht="25.5">
      <c r="B425" s="40" t="s">
        <v>1348</v>
      </c>
      <c r="C425" s="49" t="s">
        <v>763</v>
      </c>
      <c r="D425" s="33" t="s">
        <v>620</v>
      </c>
      <c r="E425" s="51">
        <v>1</v>
      </c>
      <c r="F425" s="35">
        <v>0</v>
      </c>
      <c r="G425" s="35">
        <f t="shared" si="21"/>
        <v>0</v>
      </c>
      <c r="H425" s="34"/>
    </row>
    <row r="426" spans="2:8" ht="38.25">
      <c r="B426" s="40" t="s">
        <v>1349</v>
      </c>
      <c r="C426" s="49" t="s">
        <v>764</v>
      </c>
      <c r="D426" s="33" t="s">
        <v>620</v>
      </c>
      <c r="E426" s="51">
        <v>2</v>
      </c>
      <c r="F426" s="35">
        <v>0</v>
      </c>
      <c r="G426" s="35">
        <f t="shared" si="21"/>
        <v>0</v>
      </c>
      <c r="H426" s="34"/>
    </row>
    <row r="427" spans="2:8" ht="25.5">
      <c r="B427" s="40" t="s">
        <v>1350</v>
      </c>
      <c r="C427" s="49" t="s">
        <v>765</v>
      </c>
      <c r="D427" s="33" t="s">
        <v>620</v>
      </c>
      <c r="E427" s="51">
        <v>2</v>
      </c>
      <c r="F427" s="35">
        <v>0</v>
      </c>
      <c r="G427" s="35">
        <f t="shared" si="21"/>
        <v>0</v>
      </c>
      <c r="H427" s="34"/>
    </row>
    <row r="428" spans="2:8" ht="25.5">
      <c r="B428" s="40" t="s">
        <v>1351</v>
      </c>
      <c r="C428" s="49" t="s">
        <v>766</v>
      </c>
      <c r="D428" s="33" t="s">
        <v>620</v>
      </c>
      <c r="E428" s="51">
        <v>3</v>
      </c>
      <c r="F428" s="35">
        <v>0</v>
      </c>
      <c r="G428" s="35">
        <f t="shared" si="21"/>
        <v>0</v>
      </c>
      <c r="H428" s="34"/>
    </row>
    <row r="429" spans="2:8" ht="38.25">
      <c r="B429" s="40" t="s">
        <v>1352</v>
      </c>
      <c r="C429" s="49" t="s">
        <v>767</v>
      </c>
      <c r="D429" s="33" t="s">
        <v>28</v>
      </c>
      <c r="E429" s="51">
        <v>18</v>
      </c>
      <c r="F429" s="35">
        <v>0</v>
      </c>
      <c r="G429" s="35">
        <f t="shared" si="21"/>
        <v>0</v>
      </c>
      <c r="H429" s="34"/>
    </row>
    <row r="430" spans="2:8" ht="38.25">
      <c r="B430" s="40" t="s">
        <v>1353</v>
      </c>
      <c r="C430" s="49" t="s">
        <v>768</v>
      </c>
      <c r="D430" s="33" t="s">
        <v>28</v>
      </c>
      <c r="E430" s="51">
        <v>18</v>
      </c>
      <c r="F430" s="35">
        <v>0</v>
      </c>
      <c r="G430" s="35">
        <f t="shared" si="21"/>
        <v>0</v>
      </c>
      <c r="H430" s="34"/>
    </row>
    <row r="431" spans="2:8" ht="38.25">
      <c r="B431" s="40" t="s">
        <v>1354</v>
      </c>
      <c r="C431" s="49" t="s">
        <v>769</v>
      </c>
      <c r="D431" s="33" t="s">
        <v>28</v>
      </c>
      <c r="E431" s="51">
        <v>12</v>
      </c>
      <c r="F431" s="35">
        <v>0</v>
      </c>
      <c r="G431" s="35">
        <f t="shared" si="21"/>
        <v>0</v>
      </c>
      <c r="H431" s="34"/>
    </row>
    <row r="432" spans="2:8" ht="38.25">
      <c r="B432" s="40" t="s">
        <v>1355</v>
      </c>
      <c r="C432" s="49" t="s">
        <v>770</v>
      </c>
      <c r="D432" s="33" t="s">
        <v>28</v>
      </c>
      <c r="E432" s="51">
        <v>48</v>
      </c>
      <c r="F432" s="35">
        <v>0</v>
      </c>
      <c r="G432" s="35">
        <f t="shared" si="21"/>
        <v>0</v>
      </c>
      <c r="H432" s="34"/>
    </row>
    <row r="433" spans="2:8" ht="38.25">
      <c r="B433" s="40" t="s">
        <v>1356</v>
      </c>
      <c r="C433" s="49" t="s">
        <v>771</v>
      </c>
      <c r="D433" s="33" t="s">
        <v>28</v>
      </c>
      <c r="E433" s="51">
        <v>6</v>
      </c>
      <c r="F433" s="35">
        <v>0</v>
      </c>
      <c r="G433" s="35">
        <f t="shared" si="21"/>
        <v>0</v>
      </c>
      <c r="H433" s="34"/>
    </row>
    <row r="434" spans="2:8" ht="27.75" customHeight="1">
      <c r="B434" s="40" t="s">
        <v>1357</v>
      </c>
      <c r="C434" s="49" t="s">
        <v>772</v>
      </c>
      <c r="D434" s="33" t="s">
        <v>620</v>
      </c>
      <c r="E434" s="51">
        <v>5</v>
      </c>
      <c r="F434" s="35">
        <v>0</v>
      </c>
      <c r="G434" s="35">
        <f t="shared" si="21"/>
        <v>0</v>
      </c>
      <c r="H434" s="34"/>
    </row>
    <row r="435" spans="2:8" ht="25.5">
      <c r="B435" s="40" t="s">
        <v>1358</v>
      </c>
      <c r="C435" s="49" t="s">
        <v>773</v>
      </c>
      <c r="D435" s="33" t="s">
        <v>620</v>
      </c>
      <c r="E435" s="51">
        <v>2</v>
      </c>
      <c r="F435" s="35">
        <v>0</v>
      </c>
      <c r="G435" s="35">
        <f t="shared" si="21"/>
        <v>0</v>
      </c>
      <c r="H435" s="34"/>
    </row>
    <row r="436" spans="2:8" ht="25.5">
      <c r="B436" s="40" t="s">
        <v>1359</v>
      </c>
      <c r="C436" s="49" t="s">
        <v>774</v>
      </c>
      <c r="D436" s="33" t="s">
        <v>620</v>
      </c>
      <c r="E436" s="51">
        <v>4</v>
      </c>
      <c r="F436" s="35">
        <f>CPU!G954</f>
        <v>0</v>
      </c>
      <c r="G436" s="35">
        <f t="shared" si="21"/>
        <v>0</v>
      </c>
      <c r="H436" s="43" t="s">
        <v>290</v>
      </c>
    </row>
    <row r="437" spans="2:8">
      <c r="B437" s="40" t="s">
        <v>1360</v>
      </c>
      <c r="C437" s="49" t="s">
        <v>775</v>
      </c>
      <c r="D437" s="33" t="s">
        <v>620</v>
      </c>
      <c r="E437" s="51">
        <f>6</f>
        <v>6</v>
      </c>
      <c r="F437" s="35">
        <f>CPU!G961</f>
        <v>0</v>
      </c>
      <c r="G437" s="35">
        <f t="shared" si="21"/>
        <v>0</v>
      </c>
      <c r="H437" s="43" t="s">
        <v>290</v>
      </c>
    </row>
    <row r="438" spans="2:8">
      <c r="B438" s="40" t="s">
        <v>1361</v>
      </c>
      <c r="C438" s="49" t="s">
        <v>776</v>
      </c>
      <c r="D438" s="33" t="s">
        <v>620</v>
      </c>
      <c r="E438" s="51">
        <v>3</v>
      </c>
      <c r="F438" s="35">
        <f>CPU!G968</f>
        <v>0</v>
      </c>
      <c r="G438" s="35">
        <f t="shared" si="21"/>
        <v>0</v>
      </c>
      <c r="H438" s="43" t="s">
        <v>290</v>
      </c>
    </row>
    <row r="439" spans="2:8">
      <c r="B439" s="40" t="s">
        <v>1362</v>
      </c>
      <c r="C439" s="49" t="s">
        <v>777</v>
      </c>
      <c r="D439" s="33" t="s">
        <v>620</v>
      </c>
      <c r="E439" s="51">
        <v>4</v>
      </c>
      <c r="F439" s="35">
        <f>CPU!G975</f>
        <v>0</v>
      </c>
      <c r="G439" s="35">
        <f t="shared" si="21"/>
        <v>0</v>
      </c>
      <c r="H439" s="43" t="s">
        <v>290</v>
      </c>
    </row>
    <row r="440" spans="2:8" ht="25.5">
      <c r="B440" s="40" t="s">
        <v>1363</v>
      </c>
      <c r="C440" s="49" t="s">
        <v>778</v>
      </c>
      <c r="D440" s="33" t="s">
        <v>620</v>
      </c>
      <c r="E440" s="51">
        <v>4</v>
      </c>
      <c r="F440" s="35">
        <v>0</v>
      </c>
      <c r="G440" s="35">
        <f t="shared" si="21"/>
        <v>0</v>
      </c>
      <c r="H440" s="34"/>
    </row>
    <row r="441" spans="2:8" ht="25.5">
      <c r="B441" s="40" t="s">
        <v>1364</v>
      </c>
      <c r="C441" s="49" t="s">
        <v>779</v>
      </c>
      <c r="D441" s="33" t="s">
        <v>620</v>
      </c>
      <c r="E441" s="51">
        <v>1</v>
      </c>
      <c r="F441" s="35">
        <v>0</v>
      </c>
      <c r="G441" s="35">
        <f t="shared" si="21"/>
        <v>0</v>
      </c>
      <c r="H441" s="34"/>
    </row>
    <row r="442" spans="2:8" ht="25.5">
      <c r="B442" s="40" t="s">
        <v>1365</v>
      </c>
      <c r="C442" s="49" t="s">
        <v>780</v>
      </c>
      <c r="D442" s="33" t="s">
        <v>620</v>
      </c>
      <c r="E442" s="51">
        <v>2</v>
      </c>
      <c r="F442" s="35">
        <v>0</v>
      </c>
      <c r="G442" s="35">
        <f t="shared" si="21"/>
        <v>0</v>
      </c>
      <c r="H442" s="34"/>
    </row>
    <row r="443" spans="2:8" ht="25.5">
      <c r="B443" s="40" t="s">
        <v>1366</v>
      </c>
      <c r="C443" s="49" t="s">
        <v>781</v>
      </c>
      <c r="D443" s="33" t="s">
        <v>620</v>
      </c>
      <c r="E443" s="51">
        <v>1</v>
      </c>
      <c r="F443" s="35">
        <v>0</v>
      </c>
      <c r="G443" s="35">
        <f t="shared" si="21"/>
        <v>0</v>
      </c>
      <c r="H443" s="34"/>
    </row>
    <row r="444" spans="2:8" ht="25.5">
      <c r="B444" s="40" t="s">
        <v>1367</v>
      </c>
      <c r="C444" s="49" t="s">
        <v>782</v>
      </c>
      <c r="D444" s="33" t="s">
        <v>620</v>
      </c>
      <c r="E444" s="51">
        <v>2</v>
      </c>
      <c r="F444" s="35">
        <v>0</v>
      </c>
      <c r="G444" s="35">
        <f t="shared" si="21"/>
        <v>0</v>
      </c>
      <c r="H444" s="34"/>
    </row>
    <row r="445" spans="2:8" ht="25.5">
      <c r="B445" s="40" t="s">
        <v>1368</v>
      </c>
      <c r="C445" s="49" t="s">
        <v>783</v>
      </c>
      <c r="D445" s="33" t="s">
        <v>620</v>
      </c>
      <c r="E445" s="51">
        <v>2</v>
      </c>
      <c r="F445" s="35">
        <v>0</v>
      </c>
      <c r="G445" s="35">
        <f t="shared" si="21"/>
        <v>0</v>
      </c>
      <c r="H445" s="34"/>
    </row>
    <row r="446" spans="2:8" ht="25.5">
      <c r="B446" s="40" t="s">
        <v>1369</v>
      </c>
      <c r="C446" s="49" t="s">
        <v>784</v>
      </c>
      <c r="D446" s="33" t="s">
        <v>620</v>
      </c>
      <c r="E446" s="51">
        <v>1</v>
      </c>
      <c r="F446" s="35">
        <f>CPU!G985</f>
        <v>0</v>
      </c>
      <c r="G446" s="35">
        <f t="shared" si="21"/>
        <v>0</v>
      </c>
      <c r="H446" s="43" t="s">
        <v>290</v>
      </c>
    </row>
    <row r="447" spans="2:8" ht="25.5">
      <c r="B447" s="40" t="s">
        <v>1370</v>
      </c>
      <c r="C447" s="49" t="s">
        <v>785</v>
      </c>
      <c r="D447" s="33" t="s">
        <v>580</v>
      </c>
      <c r="E447" s="51">
        <v>5</v>
      </c>
      <c r="F447" s="35">
        <v>0</v>
      </c>
      <c r="G447" s="35">
        <f t="shared" si="21"/>
        <v>0</v>
      </c>
      <c r="H447" s="34"/>
    </row>
    <row r="448" spans="2:8" ht="25.5">
      <c r="B448" s="40" t="s">
        <v>1371</v>
      </c>
      <c r="C448" s="49" t="s">
        <v>786</v>
      </c>
      <c r="D448" s="33" t="s">
        <v>580</v>
      </c>
      <c r="E448" s="51">
        <v>5</v>
      </c>
      <c r="F448" s="35">
        <v>0</v>
      </c>
      <c r="G448" s="35">
        <f t="shared" si="21"/>
        <v>0</v>
      </c>
      <c r="H448" s="34"/>
    </row>
    <row r="449" spans="2:8">
      <c r="B449" s="40" t="s">
        <v>1372</v>
      </c>
      <c r="C449" s="49" t="s">
        <v>787</v>
      </c>
      <c r="D449" s="33" t="s">
        <v>28</v>
      </c>
      <c r="E449" s="51">
        <v>11</v>
      </c>
      <c r="F449" s="35">
        <v>0</v>
      </c>
      <c r="G449" s="35">
        <f t="shared" si="21"/>
        <v>0</v>
      </c>
      <c r="H449" s="34"/>
    </row>
    <row r="450" spans="2:8">
      <c r="B450" s="40" t="s">
        <v>1373</v>
      </c>
      <c r="C450" s="49" t="s">
        <v>743</v>
      </c>
      <c r="D450" s="33" t="s">
        <v>620</v>
      </c>
      <c r="E450" s="51">
        <v>1</v>
      </c>
      <c r="F450" s="35">
        <v>0</v>
      </c>
      <c r="G450" s="35">
        <f t="shared" si="21"/>
        <v>0</v>
      </c>
      <c r="H450" s="34"/>
    </row>
    <row r="451" spans="2:8">
      <c r="B451" s="40" t="s">
        <v>1374</v>
      </c>
      <c r="C451" s="49" t="s">
        <v>744</v>
      </c>
      <c r="D451" s="33" t="s">
        <v>620</v>
      </c>
      <c r="E451" s="51">
        <v>1</v>
      </c>
      <c r="F451" s="35">
        <v>0</v>
      </c>
      <c r="G451" s="35">
        <f t="shared" si="21"/>
        <v>0</v>
      </c>
      <c r="H451" s="34"/>
    </row>
    <row r="452" spans="2:8">
      <c r="B452" s="40" t="s">
        <v>1375</v>
      </c>
      <c r="C452" s="49" t="s">
        <v>745</v>
      </c>
      <c r="D452" s="33" t="s">
        <v>620</v>
      </c>
      <c r="E452" s="51">
        <v>1</v>
      </c>
      <c r="F452" s="35">
        <v>0</v>
      </c>
      <c r="G452" s="35">
        <f t="shared" si="21"/>
        <v>0</v>
      </c>
      <c r="H452" s="34"/>
    </row>
    <row r="453" spans="2:8">
      <c r="B453" s="40" t="s">
        <v>1376</v>
      </c>
      <c r="C453" s="49" t="s">
        <v>746</v>
      </c>
      <c r="D453" s="33" t="s">
        <v>620</v>
      </c>
      <c r="E453" s="51">
        <v>4</v>
      </c>
      <c r="F453" s="35">
        <v>0</v>
      </c>
      <c r="G453" s="35">
        <f t="shared" si="21"/>
        <v>0</v>
      </c>
      <c r="H453" s="34"/>
    </row>
    <row r="454" spans="2:8" ht="92.25" customHeight="1">
      <c r="B454" s="40" t="s">
        <v>1377</v>
      </c>
      <c r="C454" s="41" t="s">
        <v>240</v>
      </c>
      <c r="D454" s="33" t="s">
        <v>1030</v>
      </c>
      <c r="E454" s="51">
        <v>0.7</v>
      </c>
      <c r="F454" s="35">
        <v>0</v>
      </c>
      <c r="G454" s="35">
        <f t="shared" si="21"/>
        <v>0</v>
      </c>
      <c r="H454" s="34"/>
    </row>
    <row r="455" spans="2:8" ht="64.5" customHeight="1">
      <c r="B455" s="40" t="s">
        <v>1378</v>
      </c>
      <c r="C455" s="41" t="s">
        <v>239</v>
      </c>
      <c r="D455" s="33" t="s">
        <v>1030</v>
      </c>
      <c r="E455" s="51">
        <v>0.7</v>
      </c>
      <c r="F455" s="35">
        <v>0</v>
      </c>
      <c r="G455" s="35">
        <f t="shared" si="21"/>
        <v>0</v>
      </c>
      <c r="H455" s="34"/>
    </row>
    <row r="456" spans="2:8">
      <c r="B456" s="361" t="s">
        <v>1550</v>
      </c>
      <c r="C456" s="362"/>
      <c r="D456" s="362"/>
      <c r="E456" s="362"/>
      <c r="F456" s="362"/>
      <c r="G456" s="54">
        <f>SUM(G410:G455)*I2</f>
        <v>0</v>
      </c>
      <c r="H456" s="34"/>
    </row>
    <row r="457" spans="2:8">
      <c r="B457" s="70" t="s">
        <v>169</v>
      </c>
      <c r="C457" s="71" t="s">
        <v>747</v>
      </c>
      <c r="D457" s="33"/>
      <c r="E457" s="34"/>
      <c r="F457" s="35"/>
      <c r="G457" s="35"/>
      <c r="H457" s="34"/>
    </row>
    <row r="458" spans="2:8" ht="25.5">
      <c r="B458" s="40" t="s">
        <v>1379</v>
      </c>
      <c r="C458" s="49" t="s">
        <v>788</v>
      </c>
      <c r="D458" s="33" t="s">
        <v>28</v>
      </c>
      <c r="E458" s="51">
        <v>3</v>
      </c>
      <c r="F458" s="35">
        <v>0</v>
      </c>
      <c r="G458" s="35">
        <f t="shared" ref="G458:G484" si="22">E458*F458</f>
        <v>0</v>
      </c>
      <c r="H458" s="34"/>
    </row>
    <row r="459" spans="2:8" ht="25.5">
      <c r="B459" s="40" t="s">
        <v>1380</v>
      </c>
      <c r="C459" s="49" t="s">
        <v>789</v>
      </c>
      <c r="D459" s="33" t="s">
        <v>28</v>
      </c>
      <c r="E459" s="51">
        <v>108</v>
      </c>
      <c r="F459" s="35">
        <v>0</v>
      </c>
      <c r="G459" s="35">
        <f t="shared" si="22"/>
        <v>0</v>
      </c>
      <c r="H459" s="34"/>
    </row>
    <row r="460" spans="2:8" ht="25.5">
      <c r="B460" s="40" t="s">
        <v>1381</v>
      </c>
      <c r="C460" s="49" t="s">
        <v>791</v>
      </c>
      <c r="D460" s="33" t="s">
        <v>620</v>
      </c>
      <c r="E460" s="51">
        <v>2</v>
      </c>
      <c r="F460" s="35">
        <v>0</v>
      </c>
      <c r="G460" s="35">
        <f t="shared" si="22"/>
        <v>0</v>
      </c>
      <c r="H460" s="34"/>
    </row>
    <row r="461" spans="2:8" ht="25.5">
      <c r="B461" s="40" t="s">
        <v>1382</v>
      </c>
      <c r="C461" s="49" t="s">
        <v>792</v>
      </c>
      <c r="D461" s="33" t="s">
        <v>620</v>
      </c>
      <c r="E461" s="51">
        <v>2</v>
      </c>
      <c r="F461" s="35">
        <v>0</v>
      </c>
      <c r="G461" s="35">
        <f t="shared" si="22"/>
        <v>0</v>
      </c>
      <c r="H461" s="34"/>
    </row>
    <row r="462" spans="2:8" ht="25.5">
      <c r="B462" s="40" t="s">
        <v>1383</v>
      </c>
      <c r="C462" s="49" t="s">
        <v>790</v>
      </c>
      <c r="D462" s="33" t="s">
        <v>620</v>
      </c>
      <c r="E462" s="51">
        <v>1</v>
      </c>
      <c r="F462" s="35">
        <v>0</v>
      </c>
      <c r="G462" s="35">
        <f t="shared" si="22"/>
        <v>0</v>
      </c>
      <c r="H462" s="34"/>
    </row>
    <row r="463" spans="2:8" ht="30.75" customHeight="1">
      <c r="B463" s="40" t="s">
        <v>1384</v>
      </c>
      <c r="C463" s="49" t="s">
        <v>793</v>
      </c>
      <c r="D463" s="33" t="s">
        <v>620</v>
      </c>
      <c r="E463" s="51">
        <v>1</v>
      </c>
      <c r="F463" s="35">
        <v>0</v>
      </c>
      <c r="G463" s="35">
        <f t="shared" si="22"/>
        <v>0</v>
      </c>
      <c r="H463" s="34"/>
    </row>
    <row r="464" spans="2:8" ht="38.25">
      <c r="B464" s="40" t="s">
        <v>1385</v>
      </c>
      <c r="C464" s="49" t="s">
        <v>794</v>
      </c>
      <c r="D464" s="33" t="s">
        <v>620</v>
      </c>
      <c r="E464" s="51">
        <v>4</v>
      </c>
      <c r="F464" s="35">
        <v>0</v>
      </c>
      <c r="G464" s="35">
        <f t="shared" si="22"/>
        <v>0</v>
      </c>
      <c r="H464" s="34"/>
    </row>
    <row r="465" spans="2:8" ht="63.75">
      <c r="B465" s="40" t="s">
        <v>1386</v>
      </c>
      <c r="C465" s="49" t="s">
        <v>795</v>
      </c>
      <c r="D465" s="33" t="s">
        <v>620</v>
      </c>
      <c r="E465" s="51">
        <v>2</v>
      </c>
      <c r="F465" s="35">
        <v>0</v>
      </c>
      <c r="G465" s="35">
        <f t="shared" si="22"/>
        <v>0</v>
      </c>
      <c r="H465" s="34"/>
    </row>
    <row r="466" spans="2:8" ht="63.75">
      <c r="B466" s="40" t="s">
        <v>1387</v>
      </c>
      <c r="C466" s="49" t="s">
        <v>796</v>
      </c>
      <c r="D466" s="33" t="s">
        <v>620</v>
      </c>
      <c r="E466" s="51">
        <v>26</v>
      </c>
      <c r="F466" s="35">
        <v>0</v>
      </c>
      <c r="G466" s="35">
        <f t="shared" si="22"/>
        <v>0</v>
      </c>
      <c r="H466" s="34"/>
    </row>
    <row r="467" spans="2:8" ht="51">
      <c r="B467" s="40" t="s">
        <v>1388</v>
      </c>
      <c r="C467" s="49" t="s">
        <v>797</v>
      </c>
      <c r="D467" s="33" t="s">
        <v>620</v>
      </c>
      <c r="E467" s="51">
        <v>2</v>
      </c>
      <c r="F467" s="35">
        <v>0</v>
      </c>
      <c r="G467" s="35">
        <f t="shared" si="22"/>
        <v>0</v>
      </c>
      <c r="H467" s="34"/>
    </row>
    <row r="468" spans="2:8" ht="51">
      <c r="B468" s="40" t="s">
        <v>1389</v>
      </c>
      <c r="C468" s="49" t="s">
        <v>798</v>
      </c>
      <c r="D468" s="33" t="s">
        <v>620</v>
      </c>
      <c r="E468" s="51">
        <v>7</v>
      </c>
      <c r="F468" s="35">
        <v>0</v>
      </c>
      <c r="G468" s="35">
        <f t="shared" si="22"/>
        <v>0</v>
      </c>
      <c r="H468" s="34"/>
    </row>
    <row r="469" spans="2:8" ht="51">
      <c r="B469" s="40" t="s">
        <v>1390</v>
      </c>
      <c r="C469" s="49" t="s">
        <v>799</v>
      </c>
      <c r="D469" s="33" t="s">
        <v>620</v>
      </c>
      <c r="E469" s="51">
        <v>13</v>
      </c>
      <c r="F469" s="35">
        <v>0</v>
      </c>
      <c r="G469" s="35">
        <f t="shared" si="22"/>
        <v>0</v>
      </c>
      <c r="H469" s="34"/>
    </row>
    <row r="470" spans="2:8" ht="38.25">
      <c r="B470" s="40" t="s">
        <v>1391</v>
      </c>
      <c r="C470" s="49" t="s">
        <v>800</v>
      </c>
      <c r="D470" s="33" t="s">
        <v>620</v>
      </c>
      <c r="E470" s="51">
        <v>1</v>
      </c>
      <c r="F470" s="35">
        <v>0</v>
      </c>
      <c r="G470" s="35">
        <f t="shared" si="22"/>
        <v>0</v>
      </c>
      <c r="H470" s="34"/>
    </row>
    <row r="471" spans="2:8" ht="51">
      <c r="B471" s="40" t="s">
        <v>1392</v>
      </c>
      <c r="C471" s="49" t="s">
        <v>801</v>
      </c>
      <c r="D471" s="33" t="s">
        <v>620</v>
      </c>
      <c r="E471" s="51">
        <v>5</v>
      </c>
      <c r="F471" s="35">
        <v>0</v>
      </c>
      <c r="G471" s="35">
        <f t="shared" si="22"/>
        <v>0</v>
      </c>
      <c r="H471" s="34"/>
    </row>
    <row r="472" spans="2:8" ht="51">
      <c r="B472" s="40" t="s">
        <v>1393</v>
      </c>
      <c r="C472" s="49" t="s">
        <v>802</v>
      </c>
      <c r="D472" s="33" t="s">
        <v>620</v>
      </c>
      <c r="E472" s="51">
        <v>3</v>
      </c>
      <c r="F472" s="35">
        <v>0</v>
      </c>
      <c r="G472" s="35">
        <f t="shared" si="22"/>
        <v>0</v>
      </c>
      <c r="H472" s="34"/>
    </row>
    <row r="473" spans="2:8" ht="51">
      <c r="B473" s="40" t="s">
        <v>1394</v>
      </c>
      <c r="C473" s="49" t="s">
        <v>803</v>
      </c>
      <c r="D473" s="33" t="s">
        <v>620</v>
      </c>
      <c r="E473" s="51">
        <v>1</v>
      </c>
      <c r="F473" s="35">
        <v>0</v>
      </c>
      <c r="G473" s="35">
        <f t="shared" si="22"/>
        <v>0</v>
      </c>
      <c r="H473" s="34"/>
    </row>
    <row r="474" spans="2:8" ht="41.25" customHeight="1">
      <c r="B474" s="40" t="s">
        <v>1395</v>
      </c>
      <c r="C474" s="49" t="s">
        <v>804</v>
      </c>
      <c r="D474" s="33" t="s">
        <v>620</v>
      </c>
      <c r="E474" s="51">
        <v>5</v>
      </c>
      <c r="F474" s="35">
        <v>0</v>
      </c>
      <c r="G474" s="35">
        <f t="shared" si="22"/>
        <v>0</v>
      </c>
      <c r="H474" s="34"/>
    </row>
    <row r="475" spans="2:8" ht="39.75" customHeight="1">
      <c r="B475" s="40" t="s">
        <v>1396</v>
      </c>
      <c r="C475" s="49" t="s">
        <v>805</v>
      </c>
      <c r="D475" s="33" t="s">
        <v>620</v>
      </c>
      <c r="E475" s="51">
        <v>4</v>
      </c>
      <c r="F475" s="35">
        <v>0</v>
      </c>
      <c r="G475" s="35">
        <f t="shared" si="22"/>
        <v>0</v>
      </c>
      <c r="H475" s="34"/>
    </row>
    <row r="476" spans="2:8" ht="51">
      <c r="B476" s="40" t="s">
        <v>1397</v>
      </c>
      <c r="C476" s="49" t="s">
        <v>806</v>
      </c>
      <c r="D476" s="33" t="s">
        <v>620</v>
      </c>
      <c r="E476" s="51">
        <v>8</v>
      </c>
      <c r="F476" s="35">
        <v>0</v>
      </c>
      <c r="G476" s="35">
        <f t="shared" si="22"/>
        <v>0</v>
      </c>
      <c r="H476" s="34"/>
    </row>
    <row r="477" spans="2:8" ht="51">
      <c r="B477" s="40" t="s">
        <v>1398</v>
      </c>
      <c r="C477" s="49" t="s">
        <v>807</v>
      </c>
      <c r="D477" s="33" t="s">
        <v>620</v>
      </c>
      <c r="E477" s="51">
        <v>4</v>
      </c>
      <c r="F477" s="35">
        <v>0</v>
      </c>
      <c r="G477" s="35">
        <f t="shared" si="22"/>
        <v>0</v>
      </c>
      <c r="H477" s="34"/>
    </row>
    <row r="478" spans="2:8" ht="51">
      <c r="B478" s="40" t="s">
        <v>1399</v>
      </c>
      <c r="C478" s="49" t="s">
        <v>808</v>
      </c>
      <c r="D478" s="33" t="s">
        <v>620</v>
      </c>
      <c r="E478" s="51">
        <v>1</v>
      </c>
      <c r="F478" s="35">
        <v>0</v>
      </c>
      <c r="G478" s="35">
        <f t="shared" si="22"/>
        <v>0</v>
      </c>
      <c r="H478" s="34"/>
    </row>
    <row r="479" spans="2:8" ht="76.5">
      <c r="B479" s="40" t="s">
        <v>1400</v>
      </c>
      <c r="C479" s="49" t="s">
        <v>809</v>
      </c>
      <c r="D479" s="33" t="s">
        <v>620</v>
      </c>
      <c r="E479" s="51">
        <v>4</v>
      </c>
      <c r="F479" s="35">
        <v>0</v>
      </c>
      <c r="G479" s="35">
        <f t="shared" si="22"/>
        <v>0</v>
      </c>
      <c r="H479" s="34"/>
    </row>
    <row r="480" spans="2:8" ht="43.5" customHeight="1">
      <c r="B480" s="40" t="s">
        <v>1401</v>
      </c>
      <c r="C480" s="49" t="s">
        <v>810</v>
      </c>
      <c r="D480" s="33" t="s">
        <v>620</v>
      </c>
      <c r="E480" s="51">
        <v>1</v>
      </c>
      <c r="F480" s="35">
        <v>0</v>
      </c>
      <c r="G480" s="35">
        <f t="shared" si="22"/>
        <v>0</v>
      </c>
      <c r="H480" s="34"/>
    </row>
    <row r="481" spans="2:8" ht="25.5">
      <c r="B481" s="40" t="s">
        <v>1402</v>
      </c>
      <c r="C481" s="49" t="s">
        <v>811</v>
      </c>
      <c r="D481" s="33" t="s">
        <v>620</v>
      </c>
      <c r="E481" s="51">
        <v>1</v>
      </c>
      <c r="F481" s="35">
        <v>0</v>
      </c>
      <c r="G481" s="35">
        <f t="shared" si="22"/>
        <v>0</v>
      </c>
      <c r="H481" s="34"/>
    </row>
    <row r="482" spans="2:8" ht="15" customHeight="1">
      <c r="B482" s="40" t="s">
        <v>1403</v>
      </c>
      <c r="C482" s="49" t="s">
        <v>812</v>
      </c>
      <c r="D482" s="33" t="s">
        <v>620</v>
      </c>
      <c r="E482" s="51">
        <v>1</v>
      </c>
      <c r="F482" s="35">
        <v>0</v>
      </c>
      <c r="G482" s="35">
        <f t="shared" si="22"/>
        <v>0</v>
      </c>
      <c r="H482" s="34"/>
    </row>
    <row r="483" spans="2:8">
      <c r="B483" s="40" t="s">
        <v>1404</v>
      </c>
      <c r="C483" s="49" t="s">
        <v>813</v>
      </c>
      <c r="D483" s="33" t="s">
        <v>620</v>
      </c>
      <c r="E483" s="51">
        <v>1</v>
      </c>
      <c r="F483" s="35">
        <v>0</v>
      </c>
      <c r="G483" s="35">
        <f t="shared" si="22"/>
        <v>0</v>
      </c>
      <c r="H483" s="34"/>
    </row>
    <row r="484" spans="2:8" ht="38.25">
      <c r="B484" s="40" t="s">
        <v>1405</v>
      </c>
      <c r="C484" s="49" t="s">
        <v>1020</v>
      </c>
      <c r="D484" s="33" t="s">
        <v>620</v>
      </c>
      <c r="E484" s="51">
        <v>1</v>
      </c>
      <c r="F484" s="35">
        <v>0</v>
      </c>
      <c r="G484" s="35">
        <f t="shared" si="22"/>
        <v>0</v>
      </c>
      <c r="H484" s="56"/>
    </row>
    <row r="485" spans="2:8">
      <c r="B485" s="361" t="s">
        <v>1551</v>
      </c>
      <c r="C485" s="362"/>
      <c r="D485" s="362"/>
      <c r="E485" s="362"/>
      <c r="F485" s="362"/>
      <c r="G485" s="54">
        <f>SUM(G458:G484)*I2</f>
        <v>0</v>
      </c>
      <c r="H485" s="34"/>
    </row>
    <row r="486" spans="2:8" ht="15">
      <c r="B486" s="357" t="s">
        <v>1552</v>
      </c>
      <c r="C486" s="358"/>
      <c r="D486" s="358"/>
      <c r="E486" s="358"/>
      <c r="F486" s="358"/>
      <c r="G486" s="44">
        <f>G279+G302+G332+G374+G399+G408+G456+G485</f>
        <v>0</v>
      </c>
      <c r="H486" s="44"/>
    </row>
    <row r="487" spans="2:8" ht="5.25" customHeight="1">
      <c r="B487" s="31"/>
      <c r="C487" s="32"/>
      <c r="D487" s="33"/>
      <c r="E487" s="34"/>
      <c r="F487" s="35"/>
      <c r="G487" s="35"/>
      <c r="H487" s="34"/>
    </row>
    <row r="488" spans="2:8" ht="15">
      <c r="B488" s="36" t="s">
        <v>130</v>
      </c>
      <c r="C488" s="37" t="s">
        <v>16</v>
      </c>
      <c r="D488" s="38"/>
      <c r="E488" s="34"/>
      <c r="F488" s="35"/>
      <c r="G488" s="35"/>
      <c r="H488" s="34"/>
    </row>
    <row r="489" spans="2:8">
      <c r="B489" s="40" t="s">
        <v>132</v>
      </c>
      <c r="C489" s="41" t="s">
        <v>1437</v>
      </c>
      <c r="D489" s="33" t="s">
        <v>43</v>
      </c>
      <c r="E489" s="42">
        <v>1200</v>
      </c>
      <c r="F489" s="35">
        <v>0</v>
      </c>
      <c r="G489" s="35">
        <f t="shared" ref="G489:G498" si="23">E489*F489</f>
        <v>0</v>
      </c>
      <c r="H489" s="34"/>
    </row>
    <row r="490" spans="2:8">
      <c r="B490" s="40" t="s">
        <v>635</v>
      </c>
      <c r="C490" s="41" t="s">
        <v>1467</v>
      </c>
      <c r="D490" s="33" t="s">
        <v>43</v>
      </c>
      <c r="E490" s="42">
        <v>1000</v>
      </c>
      <c r="F490" s="35">
        <v>0</v>
      </c>
      <c r="G490" s="35">
        <f t="shared" si="23"/>
        <v>0</v>
      </c>
      <c r="H490" s="34"/>
    </row>
    <row r="491" spans="2:8">
      <c r="B491" s="40" t="s">
        <v>653</v>
      </c>
      <c r="C491" s="41" t="s">
        <v>1438</v>
      </c>
      <c r="D491" s="33" t="s">
        <v>43</v>
      </c>
      <c r="E491" s="42">
        <v>800</v>
      </c>
      <c r="F491" s="35">
        <v>0</v>
      </c>
      <c r="G491" s="35">
        <f t="shared" si="23"/>
        <v>0</v>
      </c>
      <c r="H491" s="34"/>
    </row>
    <row r="492" spans="2:8">
      <c r="B492" s="40" t="s">
        <v>683</v>
      </c>
      <c r="C492" s="41" t="s">
        <v>1468</v>
      </c>
      <c r="D492" s="33" t="s">
        <v>42</v>
      </c>
      <c r="E492" s="42">
        <v>12</v>
      </c>
      <c r="F492" s="35">
        <f>CPU!G991</f>
        <v>0</v>
      </c>
      <c r="G492" s="35">
        <f t="shared" si="23"/>
        <v>0</v>
      </c>
      <c r="H492" s="43" t="s">
        <v>290</v>
      </c>
    </row>
    <row r="493" spans="2:8">
      <c r="B493" s="40" t="s">
        <v>719</v>
      </c>
      <c r="C493" s="41" t="s">
        <v>1469</v>
      </c>
      <c r="D493" s="33" t="s">
        <v>42</v>
      </c>
      <c r="E493" s="42">
        <v>12</v>
      </c>
      <c r="F493" s="35">
        <f>CPU!G996</f>
        <v>0</v>
      </c>
      <c r="G493" s="35">
        <f t="shared" si="23"/>
        <v>0</v>
      </c>
      <c r="H493" s="43" t="s">
        <v>290</v>
      </c>
    </row>
    <row r="494" spans="2:8">
      <c r="B494" s="40" t="s">
        <v>733</v>
      </c>
      <c r="C494" s="41" t="s">
        <v>158</v>
      </c>
      <c r="D494" s="33" t="s">
        <v>42</v>
      </c>
      <c r="E494" s="42">
        <v>12</v>
      </c>
      <c r="F494" s="35">
        <f>CPU!G1001</f>
        <v>0</v>
      </c>
      <c r="G494" s="35">
        <f t="shared" si="23"/>
        <v>0</v>
      </c>
      <c r="H494" s="43" t="s">
        <v>290</v>
      </c>
    </row>
    <row r="495" spans="2:8">
      <c r="B495" s="40" t="s">
        <v>741</v>
      </c>
      <c r="C495" s="41" t="s">
        <v>1470</v>
      </c>
      <c r="D495" s="33" t="s">
        <v>42</v>
      </c>
      <c r="E495" s="42">
        <v>12</v>
      </c>
      <c r="F495" s="35">
        <f>CPU!G1006</f>
        <v>0</v>
      </c>
      <c r="G495" s="35">
        <f t="shared" si="23"/>
        <v>0</v>
      </c>
      <c r="H495" s="43" t="s">
        <v>290</v>
      </c>
    </row>
    <row r="496" spans="2:8">
      <c r="B496" s="40" t="s">
        <v>741</v>
      </c>
      <c r="C496" s="41" t="s">
        <v>1471</v>
      </c>
      <c r="D496" s="33" t="s">
        <v>42</v>
      </c>
      <c r="E496" s="42">
        <v>12</v>
      </c>
      <c r="F496" s="35">
        <f>CPU!G1011</f>
        <v>0</v>
      </c>
      <c r="G496" s="35">
        <f t="shared" si="23"/>
        <v>0</v>
      </c>
      <c r="H496" s="43" t="s">
        <v>290</v>
      </c>
    </row>
    <row r="497" spans="2:8" ht="38.25">
      <c r="B497" s="40" t="s">
        <v>1406</v>
      </c>
      <c r="C497" s="41" t="s">
        <v>105</v>
      </c>
      <c r="D497" s="33" t="s">
        <v>43</v>
      </c>
      <c r="E497" s="42">
        <f>8*12</f>
        <v>96</v>
      </c>
      <c r="F497" s="35">
        <f>CPU!G1017</f>
        <v>0</v>
      </c>
      <c r="G497" s="35">
        <f t="shared" si="23"/>
        <v>0</v>
      </c>
      <c r="H497" s="43" t="s">
        <v>290</v>
      </c>
    </row>
    <row r="498" spans="2:8" ht="63.75">
      <c r="B498" s="40" t="s">
        <v>1407</v>
      </c>
      <c r="C498" s="41" t="s">
        <v>250</v>
      </c>
      <c r="D498" s="33" t="s">
        <v>12</v>
      </c>
      <c r="E498" s="42">
        <v>1</v>
      </c>
      <c r="F498" s="35">
        <f>CPU!G1023</f>
        <v>0</v>
      </c>
      <c r="G498" s="35">
        <f t="shared" si="23"/>
        <v>0</v>
      </c>
      <c r="H498" s="43" t="s">
        <v>290</v>
      </c>
    </row>
    <row r="499" spans="2:8" ht="15">
      <c r="B499" s="357" t="s">
        <v>1553</v>
      </c>
      <c r="C499" s="358"/>
      <c r="D499" s="358"/>
      <c r="E499" s="358"/>
      <c r="F499" s="358"/>
      <c r="G499" s="44">
        <f>SUM(G489:G498)*I2</f>
        <v>0</v>
      </c>
      <c r="H499" s="45"/>
    </row>
    <row r="500" spans="2:8" ht="3.75" customHeight="1">
      <c r="B500" s="31"/>
      <c r="C500" s="32"/>
      <c r="D500" s="33"/>
      <c r="E500" s="34"/>
      <c r="F500" s="35"/>
      <c r="G500" s="35"/>
      <c r="H500" s="34"/>
    </row>
    <row r="501" spans="2:8" ht="15">
      <c r="B501" s="62" t="s">
        <v>119</v>
      </c>
      <c r="C501" s="52" t="s">
        <v>1408</v>
      </c>
      <c r="D501" s="33"/>
      <c r="E501" s="34"/>
      <c r="F501" s="35"/>
      <c r="G501" s="35"/>
      <c r="H501" s="34"/>
    </row>
    <row r="502" spans="2:8" ht="25.5">
      <c r="B502" s="40" t="s">
        <v>120</v>
      </c>
      <c r="C502" s="41" t="s">
        <v>1446</v>
      </c>
      <c r="D502" s="33" t="s">
        <v>12</v>
      </c>
      <c r="E502" s="42">
        <v>1</v>
      </c>
      <c r="F502" s="35">
        <f>CPU!G1029</f>
        <v>0</v>
      </c>
      <c r="G502" s="35">
        <f t="shared" ref="G502:G512" si="24">E502*F502</f>
        <v>0</v>
      </c>
      <c r="H502" s="43" t="s">
        <v>290</v>
      </c>
    </row>
    <row r="503" spans="2:8" ht="25.5">
      <c r="B503" s="40" t="s">
        <v>129</v>
      </c>
      <c r="C503" s="41" t="s">
        <v>172</v>
      </c>
      <c r="D503" s="33" t="s">
        <v>28</v>
      </c>
      <c r="E503" s="42">
        <f>12*4</f>
        <v>48</v>
      </c>
      <c r="F503" s="35">
        <f>CPU!G1036</f>
        <v>0</v>
      </c>
      <c r="G503" s="35">
        <f t="shared" si="24"/>
        <v>0</v>
      </c>
      <c r="H503" s="43" t="s">
        <v>290</v>
      </c>
    </row>
    <row r="504" spans="2:8" ht="25.5">
      <c r="B504" s="40" t="s">
        <v>121</v>
      </c>
      <c r="C504" s="41" t="s">
        <v>1515</v>
      </c>
      <c r="D504" s="33" t="s">
        <v>12</v>
      </c>
      <c r="E504" s="42">
        <v>1</v>
      </c>
      <c r="F504" s="35">
        <f>CPU!G1040</f>
        <v>0</v>
      </c>
      <c r="G504" s="35">
        <f t="shared" si="24"/>
        <v>0</v>
      </c>
      <c r="H504" s="43" t="s">
        <v>290</v>
      </c>
    </row>
    <row r="505" spans="2:8" ht="63.75">
      <c r="B505" s="40" t="s">
        <v>1439</v>
      </c>
      <c r="C505" s="41" t="s">
        <v>173</v>
      </c>
      <c r="D505" s="33" t="s">
        <v>12</v>
      </c>
      <c r="E505" s="42">
        <v>8</v>
      </c>
      <c r="F505" s="35">
        <f>CPU!G1047</f>
        <v>0</v>
      </c>
      <c r="G505" s="35">
        <f t="shared" si="24"/>
        <v>0</v>
      </c>
      <c r="H505" s="43" t="s">
        <v>290</v>
      </c>
    </row>
    <row r="506" spans="2:8" ht="12" customHeight="1">
      <c r="B506" s="40" t="s">
        <v>1440</v>
      </c>
      <c r="C506" s="41" t="s">
        <v>1447</v>
      </c>
      <c r="D506" s="33" t="s">
        <v>12</v>
      </c>
      <c r="E506" s="42">
        <v>12</v>
      </c>
      <c r="F506" s="35">
        <f>CPU!G1051</f>
        <v>0</v>
      </c>
      <c r="G506" s="35">
        <f t="shared" si="24"/>
        <v>0</v>
      </c>
      <c r="H506" s="43" t="s">
        <v>290</v>
      </c>
    </row>
    <row r="507" spans="2:8">
      <c r="B507" s="40" t="s">
        <v>1441</v>
      </c>
      <c r="C507" s="41" t="s">
        <v>1503</v>
      </c>
      <c r="D507" s="33" t="s">
        <v>12</v>
      </c>
      <c r="E507" s="42">
        <v>1</v>
      </c>
      <c r="F507" s="35">
        <f>CPU!G1051</f>
        <v>0</v>
      </c>
      <c r="G507" s="35">
        <f t="shared" si="24"/>
        <v>0</v>
      </c>
      <c r="H507" s="43" t="s">
        <v>290</v>
      </c>
    </row>
    <row r="508" spans="2:8" ht="25.5">
      <c r="B508" s="40" t="s">
        <v>1442</v>
      </c>
      <c r="C508" s="41" t="s">
        <v>1448</v>
      </c>
      <c r="D508" s="33" t="s">
        <v>12</v>
      </c>
      <c r="E508" s="42">
        <v>1</v>
      </c>
      <c r="F508" s="35">
        <f>CPU!G1059</f>
        <v>0</v>
      </c>
      <c r="G508" s="35">
        <f t="shared" si="24"/>
        <v>0</v>
      </c>
      <c r="H508" s="43" t="s">
        <v>290</v>
      </c>
    </row>
    <row r="509" spans="2:8" ht="25.5">
      <c r="B509" s="40" t="s">
        <v>1443</v>
      </c>
      <c r="C509" s="41" t="s">
        <v>329</v>
      </c>
      <c r="D509" s="33" t="s">
        <v>42</v>
      </c>
      <c r="E509" s="42">
        <v>12</v>
      </c>
      <c r="F509" s="35">
        <f>CPU!G1063</f>
        <v>0</v>
      </c>
      <c r="G509" s="35">
        <f t="shared" si="24"/>
        <v>0</v>
      </c>
      <c r="H509" s="43" t="s">
        <v>290</v>
      </c>
    </row>
    <row r="510" spans="2:8">
      <c r="B510" s="40" t="s">
        <v>1444</v>
      </c>
      <c r="C510" s="75" t="s">
        <v>32</v>
      </c>
      <c r="D510" s="33" t="s">
        <v>42</v>
      </c>
      <c r="E510" s="51">
        <v>12</v>
      </c>
      <c r="F510" s="35">
        <f>CPU!G1068</f>
        <v>0</v>
      </c>
      <c r="G510" s="35">
        <f t="shared" si="24"/>
        <v>0</v>
      </c>
      <c r="H510" s="43" t="s">
        <v>290</v>
      </c>
    </row>
    <row r="511" spans="2:8">
      <c r="B511" s="40" t="s">
        <v>1445</v>
      </c>
      <c r="C511" s="75" t="s">
        <v>33</v>
      </c>
      <c r="D511" s="33" t="s">
        <v>12</v>
      </c>
      <c r="E511" s="51">
        <v>1</v>
      </c>
      <c r="F511" s="35">
        <f>CPU!G1073</f>
        <v>0</v>
      </c>
      <c r="G511" s="35">
        <f t="shared" si="24"/>
        <v>0</v>
      </c>
      <c r="H511" s="43" t="s">
        <v>290</v>
      </c>
    </row>
    <row r="512" spans="2:8" ht="39">
      <c r="B512" s="40" t="s">
        <v>1502</v>
      </c>
      <c r="C512" s="41" t="s">
        <v>391</v>
      </c>
      <c r="D512" s="33" t="s">
        <v>1031</v>
      </c>
      <c r="E512" s="51">
        <v>30</v>
      </c>
      <c r="F512" s="35">
        <v>0</v>
      </c>
      <c r="G512" s="35">
        <f t="shared" si="24"/>
        <v>0</v>
      </c>
      <c r="H512" s="34"/>
    </row>
    <row r="513" spans="1:8" ht="15">
      <c r="B513" s="357" t="s">
        <v>1554</v>
      </c>
      <c r="C513" s="358"/>
      <c r="D513" s="358"/>
      <c r="E513" s="358"/>
      <c r="F513" s="358"/>
      <c r="G513" s="44">
        <f>SUM(G502:G512)*I2</f>
        <v>0</v>
      </c>
      <c r="H513" s="44"/>
    </row>
    <row r="514" spans="1:8" ht="12.75" customHeight="1">
      <c r="B514" s="31"/>
      <c r="C514" s="76"/>
      <c r="D514" s="33"/>
      <c r="E514" s="34"/>
      <c r="F514" s="35"/>
      <c r="G514" s="35"/>
      <c r="H514" s="34"/>
    </row>
    <row r="515" spans="1:8" ht="12.75" customHeight="1">
      <c r="B515" s="368" t="s">
        <v>1511</v>
      </c>
      <c r="C515" s="369"/>
      <c r="D515" s="369"/>
      <c r="E515" s="369"/>
      <c r="F515" s="369"/>
      <c r="G515" s="77">
        <f>(G499+G26+G47+G73+G88+G103+G115+G138+G145+G166+G177+G191+G209+G486+G513)</f>
        <v>0</v>
      </c>
      <c r="H515" s="78"/>
    </row>
    <row r="516" spans="1:8" ht="12.75" customHeight="1">
      <c r="B516" s="79"/>
      <c r="C516" s="80"/>
      <c r="D516" s="81"/>
      <c r="E516" s="79"/>
      <c r="F516" s="82"/>
      <c r="G516" s="82"/>
      <c r="H516" s="80"/>
    </row>
    <row r="517" spans="1:8" ht="12.75" customHeight="1">
      <c r="B517" s="365" t="s">
        <v>4</v>
      </c>
      <c r="C517" s="366"/>
      <c r="D517" s="366"/>
      <c r="E517" s="366"/>
      <c r="F517" s="366"/>
      <c r="G517" s="366"/>
      <c r="H517" s="367"/>
    </row>
    <row r="518" spans="1:8">
      <c r="B518" s="365" t="s">
        <v>1512</v>
      </c>
      <c r="C518" s="366"/>
      <c r="D518" s="366"/>
      <c r="E518" s="366"/>
      <c r="F518" s="366"/>
      <c r="G518" s="366"/>
      <c r="H518" s="367"/>
    </row>
    <row r="519" spans="1:8">
      <c r="B519" s="365" t="s">
        <v>1513</v>
      </c>
      <c r="C519" s="366"/>
      <c r="D519" s="366"/>
      <c r="E519" s="366"/>
      <c r="F519" s="366"/>
      <c r="G519" s="366"/>
      <c r="H519" s="367"/>
    </row>
    <row r="520" spans="1:8">
      <c r="B520" s="365" t="s">
        <v>5</v>
      </c>
      <c r="C520" s="366"/>
      <c r="D520" s="366"/>
      <c r="E520" s="366"/>
      <c r="F520" s="366"/>
      <c r="G520" s="366"/>
      <c r="H520" s="367"/>
    </row>
    <row r="521" spans="1:8" ht="23.25" customHeight="1">
      <c r="B521" s="365" t="s">
        <v>1522</v>
      </c>
      <c r="C521" s="366"/>
      <c r="D521" s="366"/>
      <c r="E521" s="366"/>
      <c r="F521" s="366"/>
      <c r="G521" s="366"/>
      <c r="H521" s="367"/>
    </row>
    <row r="522" spans="1:8">
      <c r="B522" s="83"/>
      <c r="C522" s="84"/>
      <c r="D522" s="85"/>
      <c r="E522" s="83"/>
      <c r="F522" s="86"/>
      <c r="G522" s="86"/>
      <c r="H522" s="84"/>
    </row>
    <row r="523" spans="1:8">
      <c r="A523" s="6"/>
      <c r="B523" s="363" t="s">
        <v>1521</v>
      </c>
      <c r="C523" s="364"/>
      <c r="D523" s="364"/>
      <c r="E523" s="1"/>
      <c r="F523" s="2"/>
      <c r="G523" s="2"/>
      <c r="H523" s="3"/>
    </row>
    <row r="524" spans="1:8" ht="12.75" customHeight="1">
      <c r="B524" s="87"/>
      <c r="C524" s="241"/>
      <c r="D524" s="88"/>
      <c r="E524" s="6"/>
      <c r="F524" s="7"/>
      <c r="G524" s="7"/>
      <c r="H524" s="8"/>
    </row>
    <row r="525" spans="1:8" ht="12.75" customHeight="1">
      <c r="B525" s="89"/>
      <c r="C525" s="242"/>
      <c r="D525" s="90"/>
      <c r="E525" s="10"/>
      <c r="F525" s="11"/>
      <c r="G525" s="11"/>
      <c r="H525" s="12"/>
    </row>
    <row r="526" spans="1:8" ht="12.75" customHeight="1">
      <c r="B526" s="91"/>
      <c r="C526" s="91"/>
      <c r="D526" s="91"/>
    </row>
  </sheetData>
  <mergeCells count="38">
    <mergeCell ref="B523:D523"/>
    <mergeCell ref="B166:F166"/>
    <mergeCell ref="B177:F177"/>
    <mergeCell ref="B485:F485"/>
    <mergeCell ref="B456:F456"/>
    <mergeCell ref="B518:H518"/>
    <mergeCell ref="B519:H519"/>
    <mergeCell ref="B520:H520"/>
    <mergeCell ref="B521:H521"/>
    <mergeCell ref="B513:F513"/>
    <mergeCell ref="B515:F515"/>
    <mergeCell ref="B302:F302"/>
    <mergeCell ref="B279:F279"/>
    <mergeCell ref="B517:H517"/>
    <mergeCell ref="B408:F408"/>
    <mergeCell ref="B499:F499"/>
    <mergeCell ref="B73:F73"/>
    <mergeCell ref="B88:F88"/>
    <mergeCell ref="B103:F103"/>
    <mergeCell ref="B332:F332"/>
    <mergeCell ref="B47:F47"/>
    <mergeCell ref="B191:F191"/>
    <mergeCell ref="B209:F209"/>
    <mergeCell ref="B87:F87"/>
    <mergeCell ref="B83:F83"/>
    <mergeCell ref="B486:F486"/>
    <mergeCell ref="B156:F156"/>
    <mergeCell ref="B115:F115"/>
    <mergeCell ref="B138:F138"/>
    <mergeCell ref="B145:F145"/>
    <mergeCell ref="B165:F165"/>
    <mergeCell ref="B374:F374"/>
    <mergeCell ref="B399:F399"/>
    <mergeCell ref="E5:H5"/>
    <mergeCell ref="E4:H4"/>
    <mergeCell ref="E2:H2"/>
    <mergeCell ref="E1:H1"/>
    <mergeCell ref="B26:F26"/>
  </mergeCells>
  <phoneticPr fontId="5" type="noConversion"/>
  <printOptions horizontalCentered="1" gridLines="1"/>
  <pageMargins left="0.23622047244094491" right="0.23622047244094491" top="0.74803149606299213" bottom="0.74803149606299213" header="0.31496062992125984" footer="0.31496062992125984"/>
  <pageSetup paperSize="9" scale="99" firstPageNumber="50" fitToHeight="0" orientation="landscape" useFirstPageNumber="1" r:id="rId1"/>
  <headerFooter alignWithMargins="0">
    <oddFooter>Página &amp;P</oddFooter>
  </headerFooter>
  <rowBreaks count="13" manualBreakCount="13">
    <brk id="34" max="7" man="1"/>
    <brk id="47" max="7" man="1"/>
    <brk id="74" max="7" man="1"/>
    <brk id="85" max="7" man="1"/>
    <brk id="104" max="7" man="1"/>
    <brk id="133" max="7" man="1"/>
    <brk id="141" max="7" man="1"/>
    <brk id="156" max="7" man="1"/>
    <brk id="162" max="7" man="1"/>
    <brk id="178" max="7" man="1"/>
    <brk id="279" max="7" man="1"/>
    <brk id="295" max="7" man="1"/>
    <brk id="395"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8"/>
  <sheetViews>
    <sheetView showZeros="0" view="pageBreakPreview" zoomScale="90" zoomScaleNormal="90" zoomScaleSheetLayoutView="90" workbookViewId="0">
      <pane ySplit="11" topLeftCell="A1058" activePane="bottomLeft" state="frozen"/>
      <selection activeCell="E1" sqref="E1"/>
      <selection pane="bottomLeft" activeCell="C1076" sqref="C1076:C1077"/>
    </sheetView>
  </sheetViews>
  <sheetFormatPr defaultRowHeight="12.75"/>
  <cols>
    <col min="1" max="1" width="1.7109375" style="4" customWidth="1"/>
    <col min="2" max="2" width="12.5703125" style="162" customWidth="1"/>
    <col min="3" max="3" width="55.140625" style="61" customWidth="1"/>
    <col min="4" max="4" width="8.42578125" style="94" customWidth="1"/>
    <col min="5" max="5" width="7.42578125" style="168" bestFit="1" customWidth="1"/>
    <col min="6" max="6" width="13.5703125" style="168" bestFit="1" customWidth="1"/>
    <col min="7" max="7" width="14" style="181" bestFit="1" customWidth="1"/>
    <col min="8" max="8" width="23.42578125" style="182" customWidth="1"/>
    <col min="9" max="16384" width="9.140625" style="4"/>
  </cols>
  <sheetData>
    <row r="1" spans="2:10" ht="21.75" customHeight="1">
      <c r="B1" s="260" t="s">
        <v>1465</v>
      </c>
      <c r="C1" s="287"/>
      <c r="D1" s="288" t="s">
        <v>1062</v>
      </c>
      <c r="E1" s="288"/>
      <c r="F1" s="288"/>
      <c r="G1" s="288"/>
      <c r="H1" s="288"/>
    </row>
    <row r="2" spans="2:10" ht="15.75" thickBot="1">
      <c r="B2" s="289" t="s">
        <v>1466</v>
      </c>
      <c r="C2" s="290"/>
      <c r="D2" s="291" t="s">
        <v>1063</v>
      </c>
      <c r="E2" s="291"/>
      <c r="F2" s="291"/>
      <c r="G2" s="291"/>
      <c r="H2" s="291"/>
    </row>
    <row r="3" spans="2:10" ht="21.75" customHeight="1">
      <c r="B3" s="292" t="s">
        <v>1064</v>
      </c>
      <c r="C3" s="293"/>
      <c r="D3" s="294" t="s">
        <v>279</v>
      </c>
      <c r="E3" s="294"/>
      <c r="F3" s="294"/>
      <c r="G3" s="294"/>
      <c r="H3" s="294"/>
    </row>
    <row r="4" spans="2:10" ht="44.25" customHeight="1">
      <c r="B4" s="295" t="s">
        <v>1065</v>
      </c>
      <c r="C4" s="296"/>
      <c r="D4" s="370" t="s">
        <v>1067</v>
      </c>
      <c r="E4" s="370"/>
      <c r="F4" s="370"/>
      <c r="G4" s="370"/>
      <c r="H4" s="370"/>
    </row>
    <row r="5" spans="2:10" ht="15.75" customHeight="1" thickBot="1">
      <c r="B5" s="269" t="s">
        <v>1066</v>
      </c>
      <c r="C5" s="270"/>
      <c r="D5" s="346" t="s">
        <v>1517</v>
      </c>
      <c r="E5" s="279"/>
      <c r="F5" s="279"/>
      <c r="G5" s="279"/>
      <c r="H5" s="279"/>
    </row>
    <row r="6" spans="2:10" s="6" customFormat="1" ht="3.75" customHeight="1">
      <c r="B6" s="13"/>
      <c r="C6" s="14"/>
      <c r="D6" s="9"/>
      <c r="E6" s="111"/>
      <c r="F6" s="111"/>
      <c r="G6" s="112"/>
      <c r="H6" s="117"/>
    </row>
    <row r="7" spans="2:10" s="6" customFormat="1" ht="16.5" customHeight="1">
      <c r="B7" s="15" t="s">
        <v>1025</v>
      </c>
      <c r="C7" s="17"/>
      <c r="D7" s="18" t="s">
        <v>1068</v>
      </c>
      <c r="E7" s="118"/>
      <c r="F7" s="118"/>
      <c r="G7" s="119"/>
      <c r="H7" s="120"/>
    </row>
    <row r="8" spans="2:10" s="6" customFormat="1" ht="16.5" customHeight="1">
      <c r="B8" s="22" t="s">
        <v>1026</v>
      </c>
      <c r="C8" s="17"/>
      <c r="D8" s="18" t="s">
        <v>1027</v>
      </c>
      <c r="E8" s="118"/>
      <c r="F8" s="118"/>
      <c r="G8" s="119"/>
      <c r="H8" s="120"/>
    </row>
    <row r="9" spans="2:10" s="6" customFormat="1" ht="16.5" customHeight="1">
      <c r="B9" s="23" t="s">
        <v>1028</v>
      </c>
      <c r="C9" s="16"/>
      <c r="D9" s="18" t="s">
        <v>1029</v>
      </c>
      <c r="E9" s="118"/>
      <c r="F9" s="118"/>
      <c r="G9" s="119"/>
      <c r="H9" s="120"/>
    </row>
    <row r="10" spans="2:10" s="6" customFormat="1" ht="3.75" customHeight="1">
      <c r="B10" s="24"/>
      <c r="C10" s="26"/>
      <c r="D10" s="27"/>
      <c r="E10" s="118"/>
      <c r="F10" s="118"/>
      <c r="G10" s="119"/>
      <c r="H10" s="120"/>
    </row>
    <row r="11" spans="2:10" s="30" customFormat="1" ht="15.75" customHeight="1">
      <c r="B11" s="28" t="s">
        <v>7</v>
      </c>
      <c r="C11" s="5" t="s">
        <v>8</v>
      </c>
      <c r="D11" s="121" t="s">
        <v>9</v>
      </c>
      <c r="E11" s="121" t="s">
        <v>286</v>
      </c>
      <c r="F11" s="121" t="s">
        <v>285</v>
      </c>
      <c r="G11" s="122" t="s">
        <v>287</v>
      </c>
      <c r="H11" s="5" t="s">
        <v>282</v>
      </c>
    </row>
    <row r="12" spans="2:10" ht="7.5" customHeight="1">
      <c r="B12" s="40"/>
      <c r="C12" s="32"/>
      <c r="D12" s="33"/>
      <c r="E12" s="69"/>
      <c r="F12" s="69"/>
      <c r="G12" s="123"/>
      <c r="H12" s="124"/>
    </row>
    <row r="13" spans="2:10" s="39" customFormat="1" ht="15">
      <c r="B13" s="36" t="s">
        <v>10</v>
      </c>
      <c r="C13" s="37" t="s">
        <v>20</v>
      </c>
      <c r="D13" s="48"/>
      <c r="E13" s="69"/>
      <c r="F13" s="69"/>
      <c r="G13" s="123"/>
      <c r="H13" s="124"/>
      <c r="I13" s="136"/>
      <c r="J13" s="137"/>
    </row>
    <row r="14" spans="2:10" ht="16.5" customHeight="1">
      <c r="B14" s="24" t="s">
        <v>162</v>
      </c>
      <c r="C14" s="147" t="s">
        <v>73</v>
      </c>
      <c r="D14" s="38" t="s">
        <v>289</v>
      </c>
      <c r="E14" s="25"/>
      <c r="F14" s="25"/>
      <c r="G14" s="152"/>
      <c r="H14" s="153"/>
    </row>
    <row r="15" spans="2:10" ht="16.5" customHeight="1">
      <c r="B15" s="24" t="s">
        <v>331</v>
      </c>
      <c r="C15" s="41" t="s">
        <v>351</v>
      </c>
      <c r="D15" s="33" t="s">
        <v>371</v>
      </c>
      <c r="E15" s="150">
        <v>32.65</v>
      </c>
      <c r="F15" s="151">
        <v>0</v>
      </c>
      <c r="G15" s="151">
        <f t="shared" ref="G15:G35" si="0">E15*F15</f>
        <v>0</v>
      </c>
      <c r="H15" s="124"/>
    </row>
    <row r="16" spans="2:10">
      <c r="B16" s="24" t="s">
        <v>332</v>
      </c>
      <c r="C16" s="41" t="s">
        <v>352</v>
      </c>
      <c r="D16" s="33" t="s">
        <v>372</v>
      </c>
      <c r="E16" s="150">
        <v>0.06</v>
      </c>
      <c r="F16" s="151">
        <v>0</v>
      </c>
      <c r="G16" s="151">
        <f t="shared" si="0"/>
        <v>0</v>
      </c>
      <c r="H16" s="124"/>
    </row>
    <row r="17" spans="2:8">
      <c r="B17" s="24" t="s">
        <v>333</v>
      </c>
      <c r="C17" s="41" t="s">
        <v>353</v>
      </c>
      <c r="D17" s="33" t="s">
        <v>373</v>
      </c>
      <c r="E17" s="150">
        <v>2</v>
      </c>
      <c r="F17" s="151">
        <v>0</v>
      </c>
      <c r="G17" s="151">
        <f t="shared" si="0"/>
        <v>0</v>
      </c>
      <c r="H17" s="124"/>
    </row>
    <row r="18" spans="2:8">
      <c r="B18" s="24" t="s">
        <v>334</v>
      </c>
      <c r="C18" s="41" t="s">
        <v>354</v>
      </c>
      <c r="D18" s="33" t="s">
        <v>373</v>
      </c>
      <c r="E18" s="150">
        <v>2.2599999999999998</v>
      </c>
      <c r="F18" s="151">
        <v>0</v>
      </c>
      <c r="G18" s="151">
        <f t="shared" si="0"/>
        <v>0</v>
      </c>
      <c r="H18" s="124"/>
    </row>
    <row r="19" spans="2:8">
      <c r="B19" s="24" t="s">
        <v>335</v>
      </c>
      <c r="C19" s="41" t="s">
        <v>355</v>
      </c>
      <c r="D19" s="33" t="s">
        <v>373</v>
      </c>
      <c r="E19" s="150">
        <v>2</v>
      </c>
      <c r="F19" s="151">
        <v>0</v>
      </c>
      <c r="G19" s="151">
        <f t="shared" si="0"/>
        <v>0</v>
      </c>
      <c r="H19" s="124"/>
    </row>
    <row r="20" spans="2:8">
      <c r="B20" s="24" t="s">
        <v>336</v>
      </c>
      <c r="C20" s="41" t="s">
        <v>356</v>
      </c>
      <c r="D20" s="33" t="s">
        <v>373</v>
      </c>
      <c r="E20" s="150">
        <v>0.75</v>
      </c>
      <c r="F20" s="151">
        <v>0</v>
      </c>
      <c r="G20" s="151">
        <f t="shared" si="0"/>
        <v>0</v>
      </c>
      <c r="H20" s="124"/>
    </row>
    <row r="21" spans="2:8">
      <c r="B21" s="24" t="s">
        <v>337</v>
      </c>
      <c r="C21" s="41" t="s">
        <v>357</v>
      </c>
      <c r="D21" s="33" t="s">
        <v>373</v>
      </c>
      <c r="E21" s="150">
        <v>3</v>
      </c>
      <c r="F21" s="151">
        <v>0</v>
      </c>
      <c r="G21" s="151">
        <f t="shared" si="0"/>
        <v>0</v>
      </c>
      <c r="H21" s="124"/>
    </row>
    <row r="22" spans="2:8">
      <c r="B22" s="24" t="s">
        <v>338</v>
      </c>
      <c r="C22" s="41" t="s">
        <v>358</v>
      </c>
      <c r="D22" s="33" t="s">
        <v>373</v>
      </c>
      <c r="E22" s="150">
        <v>2</v>
      </c>
      <c r="F22" s="151">
        <v>0</v>
      </c>
      <c r="G22" s="151">
        <f t="shared" si="0"/>
        <v>0</v>
      </c>
      <c r="H22" s="124"/>
    </row>
    <row r="23" spans="2:8">
      <c r="B23" s="24" t="s">
        <v>339</v>
      </c>
      <c r="C23" s="41" t="s">
        <v>359</v>
      </c>
      <c r="D23" s="33" t="s">
        <v>373</v>
      </c>
      <c r="E23" s="150">
        <v>2</v>
      </c>
      <c r="F23" s="151">
        <v>0</v>
      </c>
      <c r="G23" s="151">
        <f t="shared" si="0"/>
        <v>0</v>
      </c>
      <c r="H23" s="124"/>
    </row>
    <row r="24" spans="2:8">
      <c r="B24" s="24" t="s">
        <v>340</v>
      </c>
      <c r="C24" s="41" t="s">
        <v>360</v>
      </c>
      <c r="D24" s="33" t="s">
        <v>373</v>
      </c>
      <c r="E24" s="150">
        <v>4</v>
      </c>
      <c r="F24" s="151">
        <v>0</v>
      </c>
      <c r="G24" s="151">
        <f t="shared" si="0"/>
        <v>0</v>
      </c>
      <c r="H24" s="124"/>
    </row>
    <row r="25" spans="2:8" ht="25.5">
      <c r="B25" s="24" t="s">
        <v>341</v>
      </c>
      <c r="C25" s="41" t="s">
        <v>361</v>
      </c>
      <c r="D25" s="33" t="s">
        <v>373</v>
      </c>
      <c r="E25" s="150">
        <v>2</v>
      </c>
      <c r="F25" s="151">
        <v>0</v>
      </c>
      <c r="G25" s="151">
        <f t="shared" si="0"/>
        <v>0</v>
      </c>
      <c r="H25" s="124"/>
    </row>
    <row r="26" spans="2:8" ht="25.5">
      <c r="B26" s="24" t="s">
        <v>342</v>
      </c>
      <c r="C26" s="41" t="s">
        <v>362</v>
      </c>
      <c r="D26" s="33" t="s">
        <v>373</v>
      </c>
      <c r="E26" s="150">
        <v>2</v>
      </c>
      <c r="F26" s="151">
        <v>0</v>
      </c>
      <c r="G26" s="151">
        <f t="shared" si="0"/>
        <v>0</v>
      </c>
      <c r="H26" s="124"/>
    </row>
    <row r="27" spans="2:8">
      <c r="B27" s="24" t="s">
        <v>343</v>
      </c>
      <c r="C27" s="41" t="s">
        <v>363</v>
      </c>
      <c r="D27" s="33" t="s">
        <v>373</v>
      </c>
      <c r="E27" s="150">
        <v>1.26</v>
      </c>
      <c r="F27" s="151">
        <v>0</v>
      </c>
      <c r="G27" s="151">
        <f t="shared" si="0"/>
        <v>0</v>
      </c>
      <c r="H27" s="124"/>
    </row>
    <row r="28" spans="2:8" ht="25.5">
      <c r="B28" s="24" t="s">
        <v>344</v>
      </c>
      <c r="C28" s="41" t="s">
        <v>364</v>
      </c>
      <c r="D28" s="33" t="s">
        <v>373</v>
      </c>
      <c r="E28" s="150">
        <v>2</v>
      </c>
      <c r="F28" s="151">
        <v>0</v>
      </c>
      <c r="G28" s="151">
        <f t="shared" si="0"/>
        <v>0</v>
      </c>
      <c r="H28" s="124"/>
    </row>
    <row r="29" spans="2:8">
      <c r="B29" s="24" t="s">
        <v>345</v>
      </c>
      <c r="C29" s="41" t="s">
        <v>365</v>
      </c>
      <c r="D29" s="33" t="s">
        <v>374</v>
      </c>
      <c r="E29" s="150">
        <v>1.04</v>
      </c>
      <c r="F29" s="151">
        <v>0</v>
      </c>
      <c r="G29" s="151">
        <f t="shared" si="0"/>
        <v>0</v>
      </c>
      <c r="H29" s="124"/>
    </row>
    <row r="30" spans="2:8">
      <c r="B30" s="24" t="s">
        <v>346</v>
      </c>
      <c r="C30" s="41" t="s">
        <v>366</v>
      </c>
      <c r="D30" s="33" t="s">
        <v>374</v>
      </c>
      <c r="E30" s="150">
        <v>2.2599999999999998</v>
      </c>
      <c r="F30" s="151">
        <v>0</v>
      </c>
      <c r="G30" s="151">
        <f t="shared" si="0"/>
        <v>0</v>
      </c>
      <c r="H30" s="124"/>
    </row>
    <row r="31" spans="2:8">
      <c r="B31" s="24" t="s">
        <v>347</v>
      </c>
      <c r="C31" s="41" t="s">
        <v>367</v>
      </c>
      <c r="D31" s="33" t="s">
        <v>374</v>
      </c>
      <c r="E31" s="150">
        <v>1.26</v>
      </c>
      <c r="F31" s="151">
        <v>0</v>
      </c>
      <c r="G31" s="151">
        <f t="shared" si="0"/>
        <v>0</v>
      </c>
      <c r="H31" s="124"/>
    </row>
    <row r="32" spans="2:8">
      <c r="B32" s="24" t="s">
        <v>348</v>
      </c>
      <c r="C32" s="41" t="s">
        <v>368</v>
      </c>
      <c r="D32" s="33" t="s">
        <v>43</v>
      </c>
      <c r="E32" s="150">
        <v>9.8000000000000007</v>
      </c>
      <c r="F32" s="151">
        <v>0</v>
      </c>
      <c r="G32" s="151">
        <f t="shared" si="0"/>
        <v>0</v>
      </c>
      <c r="H32" s="124"/>
    </row>
    <row r="33" spans="2:8">
      <c r="B33" s="24" t="s">
        <v>349</v>
      </c>
      <c r="C33" s="41" t="s">
        <v>369</v>
      </c>
      <c r="D33" s="33" t="s">
        <v>43</v>
      </c>
      <c r="E33" s="150">
        <v>6.95</v>
      </c>
      <c r="F33" s="151">
        <v>0</v>
      </c>
      <c r="G33" s="151">
        <f t="shared" si="0"/>
        <v>0</v>
      </c>
      <c r="H33" s="124"/>
    </row>
    <row r="34" spans="2:8">
      <c r="B34" s="24" t="s">
        <v>350</v>
      </c>
      <c r="C34" s="41" t="s">
        <v>370</v>
      </c>
      <c r="D34" s="33" t="s">
        <v>43</v>
      </c>
      <c r="E34" s="150">
        <v>6.95</v>
      </c>
      <c r="F34" s="151">
        <v>0</v>
      </c>
      <c r="G34" s="151">
        <f t="shared" si="0"/>
        <v>0</v>
      </c>
      <c r="H34" s="124"/>
    </row>
    <row r="35" spans="2:8">
      <c r="B35" s="24" t="s">
        <v>312</v>
      </c>
      <c r="C35" s="41" t="s">
        <v>315</v>
      </c>
      <c r="D35" s="33" t="s">
        <v>43</v>
      </c>
      <c r="E35" s="150">
        <v>25.15</v>
      </c>
      <c r="F35" s="151">
        <v>0</v>
      </c>
      <c r="G35" s="151">
        <f t="shared" si="0"/>
        <v>0</v>
      </c>
      <c r="H35" s="124"/>
    </row>
    <row r="36" spans="2:8" ht="14.25" customHeight="1">
      <c r="B36" s="40"/>
      <c r="C36" s="141" t="s">
        <v>296</v>
      </c>
      <c r="D36" s="33"/>
      <c r="E36" s="69"/>
      <c r="F36" s="148">
        <v>0.90839999999999999</v>
      </c>
      <c r="G36" s="123">
        <f>SUM(G32:G35)*F36</f>
        <v>0</v>
      </c>
      <c r="H36" s="124"/>
    </row>
    <row r="37" spans="2:8">
      <c r="B37" s="40"/>
      <c r="C37" s="41"/>
      <c r="D37" s="33"/>
      <c r="E37" s="69"/>
      <c r="F37" s="25" t="s">
        <v>298</v>
      </c>
      <c r="G37" s="152">
        <f>SUM(G15:G36)</f>
        <v>0</v>
      </c>
      <c r="H37" s="124"/>
    </row>
    <row r="38" spans="2:8">
      <c r="B38" s="40"/>
      <c r="C38" s="46"/>
      <c r="D38" s="47"/>
      <c r="E38" s="69"/>
      <c r="F38" s="69"/>
      <c r="G38" s="123"/>
      <c r="H38" s="124"/>
    </row>
    <row r="39" spans="2:8" ht="15">
      <c r="B39" s="36" t="s">
        <v>15</v>
      </c>
      <c r="C39" s="37" t="s">
        <v>25</v>
      </c>
      <c r="D39" s="50"/>
      <c r="E39" s="69"/>
      <c r="F39" s="69"/>
      <c r="G39" s="123"/>
      <c r="H39" s="124"/>
    </row>
    <row r="40" spans="2:8" ht="38.25">
      <c r="B40" s="24" t="s">
        <v>17</v>
      </c>
      <c r="C40" s="147" t="s">
        <v>1505</v>
      </c>
      <c r="D40" s="38" t="s">
        <v>1036</v>
      </c>
      <c r="E40" s="25"/>
      <c r="F40" s="25"/>
      <c r="G40" s="152"/>
      <c r="H40" s="153"/>
    </row>
    <row r="41" spans="2:8" ht="15" customHeight="1">
      <c r="B41" s="24">
        <v>57889</v>
      </c>
      <c r="C41" s="41" t="s">
        <v>1491</v>
      </c>
      <c r="D41" s="33" t="s">
        <v>1030</v>
      </c>
      <c r="E41" s="150">
        <v>1</v>
      </c>
      <c r="F41" s="151">
        <v>0</v>
      </c>
      <c r="G41" s="151">
        <f t="shared" ref="G41:G47" si="1">E41*F41</f>
        <v>0</v>
      </c>
      <c r="H41" s="124"/>
    </row>
    <row r="42" spans="2:8" ht="25.5">
      <c r="B42" s="24">
        <v>3849</v>
      </c>
      <c r="C42" s="41" t="s">
        <v>1492</v>
      </c>
      <c r="D42" s="33" t="s">
        <v>1486</v>
      </c>
      <c r="E42" s="150">
        <v>0.2</v>
      </c>
      <c r="F42" s="151">
        <v>0</v>
      </c>
      <c r="G42" s="240">
        <f t="shared" si="1"/>
        <v>0</v>
      </c>
      <c r="H42" s="124"/>
    </row>
    <row r="43" spans="2:8" ht="25.5">
      <c r="B43" s="24">
        <v>1119</v>
      </c>
      <c r="C43" s="41" t="s">
        <v>1493</v>
      </c>
      <c r="D43" s="33" t="s">
        <v>373</v>
      </c>
      <c r="E43" s="150">
        <v>1</v>
      </c>
      <c r="F43" s="151">
        <v>0</v>
      </c>
      <c r="G43" s="240">
        <v>0</v>
      </c>
      <c r="H43" s="124"/>
    </row>
    <row r="44" spans="2:8" ht="25.5">
      <c r="B44" s="24" t="s">
        <v>1484</v>
      </c>
      <c r="C44" s="41" t="s">
        <v>1485</v>
      </c>
      <c r="D44" s="33" t="s">
        <v>1487</v>
      </c>
      <c r="E44" s="150">
        <v>0.3</v>
      </c>
      <c r="F44" s="151">
        <v>0</v>
      </c>
      <c r="G44" s="240">
        <f t="shared" si="1"/>
        <v>0</v>
      </c>
      <c r="H44" s="124"/>
    </row>
    <row r="45" spans="2:8" ht="25.5">
      <c r="B45" s="24" t="s">
        <v>377</v>
      </c>
      <c r="C45" s="41" t="s">
        <v>378</v>
      </c>
      <c r="D45" s="33" t="s">
        <v>1030</v>
      </c>
      <c r="E45" s="150">
        <v>1.05</v>
      </c>
      <c r="F45" s="151">
        <v>0</v>
      </c>
      <c r="G45" s="240">
        <f t="shared" si="1"/>
        <v>0</v>
      </c>
      <c r="H45" s="124"/>
    </row>
    <row r="46" spans="2:8">
      <c r="B46" s="24" t="s">
        <v>386</v>
      </c>
      <c r="C46" s="41" t="s">
        <v>389</v>
      </c>
      <c r="D46" s="33" t="s">
        <v>43</v>
      </c>
      <c r="E46" s="150">
        <v>1.5329999999999999</v>
      </c>
      <c r="F46" s="151">
        <v>0</v>
      </c>
      <c r="G46" s="240">
        <f t="shared" si="1"/>
        <v>0</v>
      </c>
      <c r="H46" s="124"/>
    </row>
    <row r="47" spans="2:8">
      <c r="B47" s="24" t="s">
        <v>350</v>
      </c>
      <c r="C47" s="41" t="s">
        <v>370</v>
      </c>
      <c r="D47" s="33" t="s">
        <v>43</v>
      </c>
      <c r="E47" s="150">
        <v>2.8620000000000001</v>
      </c>
      <c r="F47" s="151">
        <v>0</v>
      </c>
      <c r="G47" s="240">
        <f t="shared" si="1"/>
        <v>0</v>
      </c>
      <c r="H47" s="124"/>
    </row>
    <row r="48" spans="2:8">
      <c r="B48" s="40"/>
      <c r="C48" s="141" t="s">
        <v>296</v>
      </c>
      <c r="D48" s="33"/>
      <c r="E48" s="69"/>
      <c r="F48" s="339">
        <v>0.90839999999999999</v>
      </c>
      <c r="G48" s="123">
        <f>(G47+G46)*F48</f>
        <v>0</v>
      </c>
      <c r="H48" s="124"/>
    </row>
    <row r="49" spans="1:8">
      <c r="B49" s="40"/>
      <c r="C49" s="41"/>
      <c r="D49" s="33"/>
      <c r="E49" s="69"/>
      <c r="F49" s="25" t="s">
        <v>298</v>
      </c>
      <c r="G49" s="152">
        <f>SUM(G41:G48)</f>
        <v>0</v>
      </c>
      <c r="H49" s="124"/>
    </row>
    <row r="50" spans="1:8" ht="15">
      <c r="B50" s="36"/>
      <c r="C50" s="37"/>
      <c r="D50" s="50"/>
      <c r="E50" s="69"/>
      <c r="F50" s="69"/>
      <c r="G50" s="123"/>
      <c r="H50" s="124"/>
    </row>
    <row r="51" spans="1:8" ht="38.25">
      <c r="B51" s="24" t="s">
        <v>18</v>
      </c>
      <c r="C51" s="147" t="s">
        <v>1500</v>
      </c>
      <c r="D51" s="38" t="s">
        <v>373</v>
      </c>
      <c r="E51" s="25"/>
      <c r="F51" s="25"/>
      <c r="G51" s="152"/>
      <c r="H51" s="153"/>
    </row>
    <row r="52" spans="1:8" ht="14.25" customHeight="1">
      <c r="A52" s="217"/>
      <c r="B52" s="24">
        <v>57889</v>
      </c>
      <c r="C52" s="41" t="s">
        <v>1491</v>
      </c>
      <c r="D52" s="33" t="s">
        <v>1030</v>
      </c>
      <c r="E52" s="150">
        <v>150</v>
      </c>
      <c r="F52" s="151">
        <v>0</v>
      </c>
      <c r="G52" s="151">
        <f t="shared" ref="G52:G60" si="2">E52*F52</f>
        <v>0</v>
      </c>
      <c r="H52" s="124"/>
    </row>
    <row r="53" spans="1:8" ht="25.5">
      <c r="A53" s="217"/>
      <c r="B53" s="24">
        <v>3849</v>
      </c>
      <c r="C53" s="41" t="s">
        <v>1492</v>
      </c>
      <c r="D53" s="33" t="s">
        <v>1486</v>
      </c>
      <c r="E53" s="150">
        <v>5</v>
      </c>
      <c r="F53" s="151">
        <v>0</v>
      </c>
      <c r="G53" s="240">
        <f t="shared" si="2"/>
        <v>0</v>
      </c>
      <c r="H53" s="124"/>
    </row>
    <row r="54" spans="1:8" ht="25.5">
      <c r="A54" s="217"/>
      <c r="B54" s="24">
        <v>1119</v>
      </c>
      <c r="C54" s="41" t="s">
        <v>1493</v>
      </c>
      <c r="D54" s="33" t="s">
        <v>373</v>
      </c>
      <c r="E54" s="150">
        <v>5</v>
      </c>
      <c r="F54" s="151">
        <v>0</v>
      </c>
      <c r="G54" s="240">
        <f t="shared" si="2"/>
        <v>0</v>
      </c>
      <c r="H54" s="124"/>
    </row>
    <row r="55" spans="1:8">
      <c r="B55" s="24">
        <v>4302</v>
      </c>
      <c r="C55" s="41" t="s">
        <v>1494</v>
      </c>
      <c r="D55" s="33" t="s">
        <v>373</v>
      </c>
      <c r="E55" s="150">
        <v>5</v>
      </c>
      <c r="F55" s="151">
        <v>0</v>
      </c>
      <c r="G55" s="240">
        <f t="shared" si="2"/>
        <v>0</v>
      </c>
      <c r="H55" s="124"/>
    </row>
    <row r="56" spans="1:8">
      <c r="B56" s="24">
        <v>61016</v>
      </c>
      <c r="C56" s="41" t="s">
        <v>1495</v>
      </c>
      <c r="D56" s="33" t="s">
        <v>1496</v>
      </c>
      <c r="E56" s="150">
        <v>3</v>
      </c>
      <c r="F56" s="151">
        <v>0</v>
      </c>
      <c r="G56" s="240">
        <f t="shared" si="2"/>
        <v>0</v>
      </c>
      <c r="H56" s="124"/>
    </row>
    <row r="57" spans="1:8" ht="25.5">
      <c r="B57" s="24" t="s">
        <v>1484</v>
      </c>
      <c r="C57" s="41" t="s">
        <v>1485</v>
      </c>
      <c r="D57" s="33" t="s">
        <v>1487</v>
      </c>
      <c r="E57" s="150">
        <v>3</v>
      </c>
      <c r="F57" s="151">
        <v>0</v>
      </c>
      <c r="G57" s="240">
        <f t="shared" si="2"/>
        <v>0</v>
      </c>
      <c r="H57" s="124"/>
    </row>
    <row r="58" spans="1:8">
      <c r="B58" s="24">
        <v>1274</v>
      </c>
      <c r="C58" s="41" t="s">
        <v>1489</v>
      </c>
      <c r="D58" s="33" t="s">
        <v>28</v>
      </c>
      <c r="E58" s="150">
        <v>150</v>
      </c>
      <c r="F58" s="151">
        <v>0</v>
      </c>
      <c r="G58" s="240">
        <f t="shared" si="2"/>
        <v>0</v>
      </c>
      <c r="H58" s="124"/>
    </row>
    <row r="59" spans="1:8">
      <c r="B59" s="24">
        <v>5238</v>
      </c>
      <c r="C59" s="41" t="s">
        <v>1490</v>
      </c>
      <c r="D59" s="33" t="s">
        <v>28</v>
      </c>
      <c r="E59" s="150">
        <v>50</v>
      </c>
      <c r="F59" s="151">
        <v>0</v>
      </c>
      <c r="G59" s="240">
        <f t="shared" si="2"/>
        <v>0</v>
      </c>
      <c r="H59" s="124"/>
    </row>
    <row r="60" spans="1:8">
      <c r="B60" s="24" t="s">
        <v>386</v>
      </c>
      <c r="C60" s="41" t="s">
        <v>389</v>
      </c>
      <c r="D60" s="33" t="s">
        <v>43</v>
      </c>
      <c r="E60" s="150">
        <v>20</v>
      </c>
      <c r="F60" s="151">
        <v>0</v>
      </c>
      <c r="G60" s="240">
        <f t="shared" si="2"/>
        <v>0</v>
      </c>
      <c r="H60" s="124"/>
    </row>
    <row r="61" spans="1:8">
      <c r="B61" s="40"/>
      <c r="C61" s="141" t="s">
        <v>296</v>
      </c>
      <c r="D61" s="33"/>
      <c r="E61" s="69"/>
      <c r="F61" s="148">
        <v>0.90839999999999999</v>
      </c>
      <c r="G61" s="123">
        <f>G60*F61</f>
        <v>0</v>
      </c>
      <c r="H61" s="124"/>
    </row>
    <row r="62" spans="1:8">
      <c r="B62" s="40"/>
      <c r="C62" s="41"/>
      <c r="D62" s="33"/>
      <c r="E62" s="69"/>
      <c r="F62" s="25" t="s">
        <v>298</v>
      </c>
      <c r="G62" s="152">
        <f>SUM(G52:G61)</f>
        <v>0</v>
      </c>
      <c r="H62" s="124"/>
    </row>
    <row r="63" spans="1:8">
      <c r="B63" s="340"/>
      <c r="C63" s="340"/>
      <c r="D63" s="340"/>
      <c r="E63" s="341"/>
      <c r="F63" s="69"/>
      <c r="G63" s="123"/>
      <c r="H63" s="124"/>
    </row>
    <row r="64" spans="1:8" ht="25.5">
      <c r="B64" s="24" t="s">
        <v>38</v>
      </c>
      <c r="C64" s="147" t="s">
        <v>80</v>
      </c>
      <c r="D64" s="38" t="s">
        <v>1036</v>
      </c>
      <c r="E64" s="25"/>
      <c r="F64" s="25"/>
      <c r="G64" s="152"/>
      <c r="H64" s="153"/>
    </row>
    <row r="65" spans="2:9">
      <c r="B65" s="24" t="s">
        <v>380</v>
      </c>
      <c r="C65" s="41" t="s">
        <v>381</v>
      </c>
      <c r="D65" s="33" t="s">
        <v>43</v>
      </c>
      <c r="E65" s="150">
        <v>0.15</v>
      </c>
      <c r="F65" s="151">
        <v>0</v>
      </c>
      <c r="G65" s="151">
        <f>E65*F65</f>
        <v>0</v>
      </c>
      <c r="H65" s="124"/>
    </row>
    <row r="66" spans="2:9">
      <c r="B66" s="24" t="s">
        <v>312</v>
      </c>
      <c r="C66" s="41" t="s">
        <v>315</v>
      </c>
      <c r="D66" s="33" t="s">
        <v>43</v>
      </c>
      <c r="E66" s="150">
        <v>0.3</v>
      </c>
      <c r="F66" s="151">
        <v>0</v>
      </c>
      <c r="G66" s="151">
        <f>E66*F66</f>
        <v>0</v>
      </c>
      <c r="H66" s="124"/>
    </row>
    <row r="67" spans="2:9">
      <c r="B67" s="40"/>
      <c r="C67" s="141" t="s">
        <v>296</v>
      </c>
      <c r="D67" s="33"/>
      <c r="E67" s="69"/>
      <c r="F67" s="148">
        <v>0.90839999999999999</v>
      </c>
      <c r="G67" s="123">
        <f>SUM(G65:G66)*F67</f>
        <v>0</v>
      </c>
      <c r="H67" s="124"/>
      <c r="I67" s="217"/>
    </row>
    <row r="68" spans="2:9">
      <c r="B68" s="40"/>
      <c r="C68" s="41"/>
      <c r="D68" s="33"/>
      <c r="E68" s="69"/>
      <c r="F68" s="25" t="s">
        <v>298</v>
      </c>
      <c r="G68" s="152">
        <f>SUM(G65:G67)</f>
        <v>0</v>
      </c>
      <c r="H68" s="124"/>
    </row>
    <row r="69" spans="2:9">
      <c r="B69" s="40"/>
      <c r="C69" s="41"/>
      <c r="D69" s="33"/>
      <c r="E69" s="69"/>
      <c r="F69" s="69"/>
      <c r="G69" s="123"/>
      <c r="H69" s="124"/>
    </row>
    <row r="70" spans="2:9" ht="37.5" customHeight="1">
      <c r="B70" s="24" t="s">
        <v>23</v>
      </c>
      <c r="C70" s="147" t="s">
        <v>81</v>
      </c>
      <c r="D70" s="38" t="s">
        <v>1036</v>
      </c>
      <c r="E70" s="154"/>
      <c r="F70" s="155"/>
      <c r="G70" s="155"/>
      <c r="H70" s="153"/>
    </row>
    <row r="71" spans="2:9">
      <c r="B71" s="231" t="s">
        <v>383</v>
      </c>
      <c r="C71" s="137" t="s">
        <v>382</v>
      </c>
      <c r="D71" s="33" t="s">
        <v>371</v>
      </c>
      <c r="E71" s="150">
        <v>0.3</v>
      </c>
      <c r="F71" s="151">
        <v>0</v>
      </c>
      <c r="G71" s="151">
        <f>E71*F71</f>
        <v>0</v>
      </c>
      <c r="H71" s="124"/>
    </row>
    <row r="72" spans="2:9">
      <c r="B72" s="24" t="s">
        <v>380</v>
      </c>
      <c r="C72" s="41" t="s">
        <v>381</v>
      </c>
      <c r="D72" s="33" t="s">
        <v>43</v>
      </c>
      <c r="E72" s="150">
        <v>0.15</v>
      </c>
      <c r="F72" s="151">
        <v>0</v>
      </c>
      <c r="G72" s="151">
        <f>E72*F72</f>
        <v>0</v>
      </c>
      <c r="H72" s="124"/>
    </row>
    <row r="73" spans="2:9">
      <c r="B73" s="24" t="s">
        <v>312</v>
      </c>
      <c r="C73" s="41" t="s">
        <v>315</v>
      </c>
      <c r="D73" s="33" t="s">
        <v>43</v>
      </c>
      <c r="E73" s="150">
        <v>0.3</v>
      </c>
      <c r="F73" s="151">
        <v>0</v>
      </c>
      <c r="G73" s="151">
        <f>E73*F73</f>
        <v>0</v>
      </c>
      <c r="H73" s="124"/>
    </row>
    <row r="74" spans="2:9">
      <c r="B74" s="40"/>
      <c r="C74" s="141" t="s">
        <v>296</v>
      </c>
      <c r="D74" s="33"/>
      <c r="E74" s="69"/>
      <c r="F74" s="148">
        <v>0.90839999999999999</v>
      </c>
      <c r="G74" s="123">
        <f>SUM(G72:G73)*F74</f>
        <v>0</v>
      </c>
      <c r="H74" s="124"/>
    </row>
    <row r="75" spans="2:9">
      <c r="B75" s="40"/>
      <c r="C75" s="41"/>
      <c r="D75" s="33"/>
      <c r="E75" s="69"/>
      <c r="F75" s="25" t="s">
        <v>298</v>
      </c>
      <c r="G75" s="152">
        <f>SUM(G71:G74)</f>
        <v>0</v>
      </c>
      <c r="H75" s="124"/>
    </row>
    <row r="76" spans="2:9">
      <c r="B76" s="40"/>
      <c r="C76" s="41"/>
      <c r="D76" s="33"/>
      <c r="E76" s="111"/>
      <c r="F76" s="127"/>
      <c r="G76" s="152"/>
      <c r="H76" s="124"/>
    </row>
    <row r="77" spans="2:9" ht="38.25">
      <c r="B77" s="24" t="s">
        <v>22</v>
      </c>
      <c r="C77" s="147" t="s">
        <v>82</v>
      </c>
      <c r="D77" s="38" t="s">
        <v>1036</v>
      </c>
      <c r="E77" s="154"/>
      <c r="F77" s="155"/>
      <c r="G77" s="155"/>
      <c r="H77" s="153"/>
    </row>
    <row r="78" spans="2:9" ht="25.5">
      <c r="B78" s="24" t="s">
        <v>375</v>
      </c>
      <c r="C78" s="41" t="s">
        <v>376</v>
      </c>
      <c r="D78" s="33" t="s">
        <v>1030</v>
      </c>
      <c r="E78" s="150">
        <v>1.5</v>
      </c>
      <c r="F78" s="151">
        <v>0</v>
      </c>
      <c r="G78" s="151">
        <f>E78*F78</f>
        <v>0</v>
      </c>
      <c r="H78" s="124"/>
    </row>
    <row r="79" spans="2:9">
      <c r="B79" s="24" t="s">
        <v>312</v>
      </c>
      <c r="C79" s="41" t="s">
        <v>315</v>
      </c>
      <c r="D79" s="33" t="s">
        <v>43</v>
      </c>
      <c r="E79" s="150">
        <v>0.4</v>
      </c>
      <c r="F79" s="151">
        <v>0</v>
      </c>
      <c r="G79" s="151">
        <f>E79*F79</f>
        <v>0</v>
      </c>
      <c r="H79" s="124"/>
    </row>
    <row r="80" spans="2:9">
      <c r="B80" s="40"/>
      <c r="C80" s="141" t="s">
        <v>296</v>
      </c>
      <c r="D80" s="33"/>
      <c r="E80" s="69"/>
      <c r="F80" s="148">
        <v>0.90839999999999999</v>
      </c>
      <c r="G80" s="123">
        <f>G79*F80</f>
        <v>0</v>
      </c>
      <c r="H80" s="124"/>
    </row>
    <row r="81" spans="2:12">
      <c r="B81" s="40"/>
      <c r="C81" s="41"/>
      <c r="D81" s="33"/>
      <c r="E81" s="69"/>
      <c r="F81" s="25" t="s">
        <v>298</v>
      </c>
      <c r="G81" s="152">
        <f>SUM(G78:G80)</f>
        <v>0</v>
      </c>
      <c r="H81" s="124"/>
    </row>
    <row r="82" spans="2:12">
      <c r="B82" s="40"/>
      <c r="C82" s="41"/>
      <c r="D82" s="33"/>
      <c r="E82" s="69"/>
      <c r="F82" s="25"/>
      <c r="G82" s="152"/>
      <c r="H82" s="124"/>
    </row>
    <row r="83" spans="2:12" ht="64.5" customHeight="1">
      <c r="B83" s="24" t="s">
        <v>76</v>
      </c>
      <c r="C83" s="147" t="s">
        <v>167</v>
      </c>
      <c r="D83" s="48" t="s">
        <v>1037</v>
      </c>
      <c r="E83" s="25"/>
      <c r="F83" s="25"/>
      <c r="G83" s="152"/>
      <c r="H83" s="153"/>
    </row>
    <row r="84" spans="2:12" ht="18">
      <c r="B84" s="24" t="s">
        <v>384</v>
      </c>
      <c r="C84" s="41" t="s">
        <v>387</v>
      </c>
      <c r="D84" s="33" t="s">
        <v>1035</v>
      </c>
      <c r="E84" s="150">
        <v>1.82</v>
      </c>
      <c r="F84" s="151">
        <v>0</v>
      </c>
      <c r="G84" s="151">
        <f>E84*F84</f>
        <v>0</v>
      </c>
      <c r="H84" s="124"/>
    </row>
    <row r="85" spans="2:12">
      <c r="B85" s="24" t="s">
        <v>385</v>
      </c>
      <c r="C85" s="41" t="s">
        <v>388</v>
      </c>
      <c r="D85" s="33" t="s">
        <v>28</v>
      </c>
      <c r="E85" s="150">
        <v>1.67</v>
      </c>
      <c r="F85" s="151">
        <v>0</v>
      </c>
      <c r="G85" s="151">
        <f>E85*F85</f>
        <v>0</v>
      </c>
      <c r="H85" s="124"/>
    </row>
    <row r="86" spans="2:12">
      <c r="B86" s="24" t="s">
        <v>386</v>
      </c>
      <c r="C86" s="41" t="s">
        <v>389</v>
      </c>
      <c r="D86" s="33" t="s">
        <v>43</v>
      </c>
      <c r="E86" s="150">
        <v>0.4</v>
      </c>
      <c r="F86" s="151">
        <v>0</v>
      </c>
      <c r="G86" s="151">
        <f>E86*F86</f>
        <v>0</v>
      </c>
      <c r="H86" s="124"/>
    </row>
    <row r="87" spans="2:12">
      <c r="B87" s="24" t="s">
        <v>350</v>
      </c>
      <c r="C87" s="41" t="s">
        <v>370</v>
      </c>
      <c r="D87" s="33" t="s">
        <v>43</v>
      </c>
      <c r="E87" s="150">
        <v>0.45</v>
      </c>
      <c r="F87" s="151">
        <v>0</v>
      </c>
      <c r="G87" s="151">
        <f>E87*F87</f>
        <v>0</v>
      </c>
      <c r="H87" s="124"/>
    </row>
    <row r="88" spans="2:12">
      <c r="B88" s="40"/>
      <c r="C88" s="141" t="s">
        <v>296</v>
      </c>
      <c r="D88" s="33"/>
      <c r="E88" s="69"/>
      <c r="F88" s="148">
        <v>0.90839999999999999</v>
      </c>
      <c r="G88" s="123">
        <f>SUM(G86:G87)</f>
        <v>0</v>
      </c>
      <c r="H88" s="124"/>
    </row>
    <row r="89" spans="2:12">
      <c r="B89" s="40"/>
      <c r="C89" s="41"/>
      <c r="D89" s="33"/>
      <c r="E89" s="69"/>
      <c r="F89" s="25" t="s">
        <v>298</v>
      </c>
      <c r="G89" s="152">
        <f>SUM(G84:G88)</f>
        <v>0</v>
      </c>
      <c r="H89" s="124"/>
    </row>
    <row r="90" spans="2:12">
      <c r="B90" s="40"/>
      <c r="C90" s="41"/>
      <c r="D90" s="33"/>
      <c r="E90" s="69"/>
      <c r="F90" s="69"/>
      <c r="G90" s="123"/>
      <c r="H90" s="124"/>
    </row>
    <row r="91" spans="2:12" s="67" customFormat="1" ht="39">
      <c r="B91" s="24" t="s">
        <v>77</v>
      </c>
      <c r="C91" s="147" t="s">
        <v>108</v>
      </c>
      <c r="D91" s="48" t="s">
        <v>1038</v>
      </c>
      <c r="E91" s="25"/>
      <c r="F91" s="25"/>
      <c r="G91" s="152"/>
      <c r="H91" s="153"/>
      <c r="I91" s="4"/>
      <c r="J91" s="4"/>
      <c r="K91" s="4"/>
      <c r="L91" s="4"/>
    </row>
    <row r="92" spans="2:12">
      <c r="B92" s="24" t="s">
        <v>350</v>
      </c>
      <c r="C92" s="41" t="s">
        <v>370</v>
      </c>
      <c r="D92" s="33" t="s">
        <v>43</v>
      </c>
      <c r="E92" s="150">
        <v>0.2</v>
      </c>
      <c r="F92" s="151">
        <v>0</v>
      </c>
      <c r="G92" s="151">
        <f>E92*F92</f>
        <v>0</v>
      </c>
      <c r="H92" s="124"/>
    </row>
    <row r="93" spans="2:12">
      <c r="B93" s="24" t="s">
        <v>312</v>
      </c>
      <c r="C93" s="41" t="s">
        <v>315</v>
      </c>
      <c r="D93" s="33" t="s">
        <v>43</v>
      </c>
      <c r="E93" s="150">
        <v>0.2</v>
      </c>
      <c r="F93" s="151">
        <v>0</v>
      </c>
      <c r="G93" s="151">
        <f>E93*F93</f>
        <v>0</v>
      </c>
      <c r="H93" s="124"/>
    </row>
    <row r="94" spans="2:12">
      <c r="B94" s="40"/>
      <c r="C94" s="141" t="s">
        <v>296</v>
      </c>
      <c r="D94" s="33"/>
      <c r="E94" s="69"/>
      <c r="F94" s="148">
        <v>0.90839999999999999</v>
      </c>
      <c r="G94" s="123">
        <f>SUM(G92:G93)*F94</f>
        <v>0</v>
      </c>
      <c r="H94" s="124"/>
    </row>
    <row r="95" spans="2:12" s="67" customFormat="1">
      <c r="B95" s="40"/>
      <c r="C95" s="41"/>
      <c r="D95" s="33"/>
      <c r="E95" s="69"/>
      <c r="F95" s="25" t="s">
        <v>298</v>
      </c>
      <c r="G95" s="152">
        <f>SUM(G92:G94)</f>
        <v>0</v>
      </c>
      <c r="H95" s="124"/>
      <c r="I95" s="4"/>
      <c r="J95" s="4"/>
      <c r="K95" s="4"/>
      <c r="L95" s="4"/>
    </row>
    <row r="96" spans="2:12">
      <c r="B96" s="40"/>
      <c r="C96" s="41"/>
      <c r="D96" s="33"/>
      <c r="E96" s="69"/>
      <c r="F96" s="69"/>
      <c r="G96" s="123"/>
      <c r="H96" s="124"/>
    </row>
    <row r="97" spans="2:12" ht="38.25">
      <c r="B97" s="24" t="s">
        <v>1070</v>
      </c>
      <c r="C97" s="147" t="s">
        <v>168</v>
      </c>
      <c r="D97" s="38" t="s">
        <v>1036</v>
      </c>
      <c r="E97" s="25"/>
      <c r="F97" s="25"/>
      <c r="G97" s="152"/>
      <c r="H97" s="153"/>
    </row>
    <row r="98" spans="2:12" ht="25.5">
      <c r="B98" s="24" t="s">
        <v>375</v>
      </c>
      <c r="C98" s="41" t="s">
        <v>376</v>
      </c>
      <c r="D98" s="33" t="s">
        <v>1030</v>
      </c>
      <c r="E98" s="150">
        <v>2</v>
      </c>
      <c r="F98" s="151">
        <v>0</v>
      </c>
      <c r="G98" s="151">
        <f>E98*F98</f>
        <v>0</v>
      </c>
      <c r="H98" s="124"/>
    </row>
    <row r="99" spans="2:12" s="67" customFormat="1">
      <c r="B99" s="24" t="s">
        <v>350</v>
      </c>
      <c r="C99" s="41" t="s">
        <v>370</v>
      </c>
      <c r="D99" s="33" t="s">
        <v>43</v>
      </c>
      <c r="E99" s="150">
        <v>0.3</v>
      </c>
      <c r="F99" s="151">
        <v>0</v>
      </c>
      <c r="G99" s="151">
        <f>E99*F99</f>
        <v>0</v>
      </c>
      <c r="H99" s="124"/>
      <c r="I99" s="4"/>
      <c r="J99" s="4"/>
      <c r="K99" s="4"/>
      <c r="L99" s="4"/>
    </row>
    <row r="100" spans="2:12">
      <c r="B100" s="24" t="s">
        <v>312</v>
      </c>
      <c r="C100" s="41" t="s">
        <v>315</v>
      </c>
      <c r="D100" s="33" t="s">
        <v>43</v>
      </c>
      <c r="E100" s="150">
        <v>0.15</v>
      </c>
      <c r="F100" s="151">
        <v>0</v>
      </c>
      <c r="G100" s="151">
        <f>E100*F100</f>
        <v>0</v>
      </c>
      <c r="H100" s="124"/>
    </row>
    <row r="101" spans="2:12">
      <c r="B101" s="40"/>
      <c r="C101" s="141" t="s">
        <v>296</v>
      </c>
      <c r="D101" s="33"/>
      <c r="E101" s="69"/>
      <c r="F101" s="148">
        <v>0.90839999999999999</v>
      </c>
      <c r="G101" s="123">
        <f>SUM(G99:G100)*F101</f>
        <v>0</v>
      </c>
      <c r="H101" s="124"/>
    </row>
    <row r="102" spans="2:12">
      <c r="B102" s="40"/>
      <c r="C102" s="141"/>
      <c r="D102" s="33"/>
      <c r="E102" s="69"/>
      <c r="F102" s="25" t="s">
        <v>298</v>
      </c>
      <c r="G102" s="152">
        <f>SUM(G98:G101)</f>
        <v>0</v>
      </c>
      <c r="H102" s="124"/>
    </row>
    <row r="103" spans="2:12">
      <c r="B103" s="40"/>
      <c r="C103" s="141"/>
      <c r="D103" s="33"/>
      <c r="E103" s="69"/>
      <c r="F103" s="148"/>
      <c r="G103" s="123"/>
      <c r="H103" s="124"/>
    </row>
    <row r="104" spans="2:12" ht="38.25">
      <c r="B104" s="24" t="s">
        <v>1077</v>
      </c>
      <c r="C104" s="147" t="s">
        <v>1073</v>
      </c>
      <c r="D104" s="48" t="s">
        <v>289</v>
      </c>
      <c r="E104" s="25"/>
      <c r="F104" s="25"/>
      <c r="G104" s="152"/>
      <c r="H104" s="153"/>
    </row>
    <row r="105" spans="2:12" ht="25.5">
      <c r="B105" s="24" t="s">
        <v>1076</v>
      </c>
      <c r="C105" s="41" t="s">
        <v>1075</v>
      </c>
      <c r="D105" s="47" t="s">
        <v>289</v>
      </c>
      <c r="E105" s="150">
        <f>1.2/0.0225</f>
        <v>53.333333333333336</v>
      </c>
      <c r="F105" s="151">
        <v>0</v>
      </c>
      <c r="G105" s="151">
        <f>F105*E105</f>
        <v>0</v>
      </c>
      <c r="H105" s="124"/>
    </row>
    <row r="106" spans="2:12">
      <c r="B106" s="40"/>
      <c r="C106" s="141"/>
      <c r="D106" s="33"/>
      <c r="E106" s="69"/>
      <c r="F106" s="25" t="s">
        <v>298</v>
      </c>
      <c r="G106" s="152">
        <f>G105</f>
        <v>0</v>
      </c>
      <c r="H106" s="124"/>
    </row>
    <row r="107" spans="2:12">
      <c r="B107" s="40"/>
      <c r="C107" s="141"/>
      <c r="D107" s="33"/>
      <c r="E107" s="69"/>
      <c r="F107" s="25"/>
      <c r="G107" s="152"/>
      <c r="H107" s="124"/>
    </row>
    <row r="108" spans="2:12" ht="15">
      <c r="B108" s="36" t="s">
        <v>19</v>
      </c>
      <c r="C108" s="52" t="s">
        <v>176</v>
      </c>
      <c r="D108" s="156"/>
      <c r="E108" s="25"/>
      <c r="F108" s="25"/>
      <c r="G108" s="150"/>
      <c r="H108" s="153"/>
    </row>
    <row r="109" spans="2:12" ht="26.25">
      <c r="B109" s="24" t="s">
        <v>44</v>
      </c>
      <c r="C109" s="147" t="s">
        <v>181</v>
      </c>
      <c r="D109" s="48" t="s">
        <v>1038</v>
      </c>
      <c r="E109" s="25"/>
      <c r="F109" s="25"/>
      <c r="G109" s="152"/>
      <c r="H109" s="153"/>
    </row>
    <row r="110" spans="2:12" s="67" customFormat="1">
      <c r="B110" s="24" t="s">
        <v>350</v>
      </c>
      <c r="C110" s="41" t="s">
        <v>370</v>
      </c>
      <c r="D110" s="33" t="s">
        <v>43</v>
      </c>
      <c r="E110" s="150">
        <v>2</v>
      </c>
      <c r="F110" s="151">
        <v>0</v>
      </c>
      <c r="G110" s="151">
        <f>E110*F110</f>
        <v>0</v>
      </c>
      <c r="H110" s="124"/>
      <c r="I110" s="4"/>
      <c r="J110" s="4"/>
      <c r="K110" s="4"/>
      <c r="L110" s="4"/>
    </row>
    <row r="111" spans="2:12">
      <c r="B111" s="24" t="s">
        <v>312</v>
      </c>
      <c r="C111" s="41" t="s">
        <v>315</v>
      </c>
      <c r="D111" s="33" t="s">
        <v>43</v>
      </c>
      <c r="E111" s="150">
        <v>3</v>
      </c>
      <c r="F111" s="151">
        <v>0</v>
      </c>
      <c r="G111" s="151">
        <f>E111*F111</f>
        <v>0</v>
      </c>
      <c r="H111" s="124"/>
    </row>
    <row r="112" spans="2:12">
      <c r="B112" s="40"/>
      <c r="C112" s="141" t="s">
        <v>296</v>
      </c>
      <c r="D112" s="33"/>
      <c r="E112" s="69"/>
      <c r="F112" s="148">
        <v>0.90839999999999999</v>
      </c>
      <c r="G112" s="123">
        <f>SUM(G110:G111)*F112</f>
        <v>0</v>
      </c>
      <c r="H112" s="153"/>
    </row>
    <row r="113" spans="2:12">
      <c r="B113" s="40"/>
      <c r="C113" s="141"/>
      <c r="D113" s="33"/>
      <c r="E113" s="69"/>
      <c r="F113" s="25" t="s">
        <v>298</v>
      </c>
      <c r="G113" s="152">
        <f>SUM(G110:G112)</f>
        <v>0</v>
      </c>
      <c r="H113" s="153"/>
      <c r="I113" s="67"/>
      <c r="J113" s="67"/>
      <c r="K113" s="67"/>
      <c r="L113" s="67"/>
    </row>
    <row r="114" spans="2:12">
      <c r="B114" s="40"/>
      <c r="C114" s="41"/>
      <c r="D114" s="156"/>
      <c r="E114" s="25"/>
      <c r="F114" s="25"/>
      <c r="G114" s="152"/>
      <c r="H114" s="153"/>
    </row>
    <row r="115" spans="2:12" ht="26.25">
      <c r="B115" s="24" t="s">
        <v>48</v>
      </c>
      <c r="C115" s="147" t="s">
        <v>186</v>
      </c>
      <c r="D115" s="48" t="s">
        <v>1039</v>
      </c>
      <c r="E115" s="25"/>
      <c r="F115" s="25"/>
      <c r="G115" s="152"/>
      <c r="H115" s="153"/>
    </row>
    <row r="116" spans="2:12">
      <c r="B116" s="24" t="s">
        <v>386</v>
      </c>
      <c r="C116" s="41" t="s">
        <v>389</v>
      </c>
      <c r="D116" s="33" t="s">
        <v>43</v>
      </c>
      <c r="E116" s="150">
        <v>2</v>
      </c>
      <c r="F116" s="151">
        <v>0</v>
      </c>
      <c r="G116" s="151">
        <f>E116*F116</f>
        <v>0</v>
      </c>
      <c r="H116" s="124"/>
    </row>
    <row r="117" spans="2:12">
      <c r="B117" s="24" t="s">
        <v>350</v>
      </c>
      <c r="C117" s="41" t="s">
        <v>370</v>
      </c>
      <c r="D117" s="33" t="s">
        <v>43</v>
      </c>
      <c r="E117" s="150">
        <v>2</v>
      </c>
      <c r="F117" s="151">
        <v>0</v>
      </c>
      <c r="G117" s="151">
        <f>E117*F117</f>
        <v>0</v>
      </c>
      <c r="H117" s="124"/>
      <c r="I117" s="67"/>
      <c r="J117" s="67"/>
      <c r="K117" s="67"/>
      <c r="L117" s="67"/>
    </row>
    <row r="118" spans="2:12">
      <c r="B118" s="24" t="s">
        <v>312</v>
      </c>
      <c r="C118" s="41" t="s">
        <v>315</v>
      </c>
      <c r="D118" s="33" t="s">
        <v>43</v>
      </c>
      <c r="E118" s="150">
        <v>1</v>
      </c>
      <c r="F118" s="151">
        <v>0</v>
      </c>
      <c r="G118" s="151">
        <f>E118*F118</f>
        <v>0</v>
      </c>
      <c r="H118" s="124"/>
    </row>
    <row r="119" spans="2:12">
      <c r="B119" s="40"/>
      <c r="C119" s="141" t="s">
        <v>296</v>
      </c>
      <c r="D119" s="33"/>
      <c r="E119" s="69"/>
      <c r="F119" s="148">
        <v>0.90839999999999999</v>
      </c>
      <c r="G119" s="123">
        <f>SUM(G116:G118)</f>
        <v>0</v>
      </c>
      <c r="H119" s="153"/>
    </row>
    <row r="120" spans="2:12">
      <c r="B120" s="40"/>
      <c r="C120" s="41"/>
      <c r="D120" s="33"/>
      <c r="E120" s="69"/>
      <c r="F120" s="25" t="s">
        <v>298</v>
      </c>
      <c r="G120" s="152">
        <f>SUM(G116:G119)</f>
        <v>0</v>
      </c>
      <c r="H120" s="153"/>
    </row>
    <row r="121" spans="2:12">
      <c r="B121" s="40"/>
      <c r="C121" s="41"/>
      <c r="D121" s="156"/>
      <c r="E121" s="25"/>
      <c r="F121" s="25"/>
      <c r="G121" s="152"/>
      <c r="H121" s="153"/>
      <c r="I121" s="67"/>
      <c r="J121" s="67"/>
      <c r="K121" s="67"/>
      <c r="L121" s="67"/>
    </row>
    <row r="122" spans="2:12" ht="26.25">
      <c r="B122" s="24" t="s">
        <v>50</v>
      </c>
      <c r="C122" s="71" t="s">
        <v>179</v>
      </c>
      <c r="D122" s="48" t="s">
        <v>1038</v>
      </c>
      <c r="E122" s="25"/>
      <c r="F122" s="25"/>
      <c r="G122" s="152"/>
      <c r="H122" s="153"/>
    </row>
    <row r="123" spans="2:12">
      <c r="B123" s="24" t="s">
        <v>386</v>
      </c>
      <c r="C123" s="41" t="s">
        <v>389</v>
      </c>
      <c r="D123" s="33" t="s">
        <v>43</v>
      </c>
      <c r="E123" s="150">
        <v>3</v>
      </c>
      <c r="F123" s="151">
        <v>0</v>
      </c>
      <c r="G123" s="151">
        <f>E123*F123</f>
        <v>0</v>
      </c>
      <c r="H123" s="124"/>
    </row>
    <row r="124" spans="2:12">
      <c r="B124" s="24" t="s">
        <v>350</v>
      </c>
      <c r="C124" s="41" t="s">
        <v>370</v>
      </c>
      <c r="D124" s="33" t="s">
        <v>43</v>
      </c>
      <c r="E124" s="150">
        <v>3</v>
      </c>
      <c r="F124" s="151">
        <v>0</v>
      </c>
      <c r="G124" s="151">
        <f>E124*F124</f>
        <v>0</v>
      </c>
      <c r="H124" s="124"/>
    </row>
    <row r="125" spans="2:12">
      <c r="B125" s="24" t="s">
        <v>312</v>
      </c>
      <c r="C125" s="41" t="s">
        <v>315</v>
      </c>
      <c r="D125" s="33" t="s">
        <v>43</v>
      </c>
      <c r="E125" s="150">
        <v>4</v>
      </c>
      <c r="F125" s="151">
        <v>0</v>
      </c>
      <c r="G125" s="151">
        <f>E125*F125</f>
        <v>0</v>
      </c>
      <c r="H125" s="124"/>
    </row>
    <row r="126" spans="2:12">
      <c r="B126" s="40"/>
      <c r="C126" s="141" t="s">
        <v>296</v>
      </c>
      <c r="D126" s="33"/>
      <c r="E126" s="69"/>
      <c r="F126" s="148">
        <v>0.90839999999999999</v>
      </c>
      <c r="G126" s="123">
        <f>SUM(G123:G125)*F126</f>
        <v>0</v>
      </c>
      <c r="H126" s="153"/>
    </row>
    <row r="127" spans="2:12">
      <c r="B127" s="40"/>
      <c r="C127" s="141"/>
      <c r="D127" s="33"/>
      <c r="E127" s="69"/>
      <c r="F127" s="25" t="s">
        <v>298</v>
      </c>
      <c r="G127" s="152">
        <f>SUM(G123:G126)</f>
        <v>0</v>
      </c>
      <c r="H127" s="153"/>
    </row>
    <row r="128" spans="2:12">
      <c r="B128" s="40"/>
      <c r="C128" s="49"/>
      <c r="D128" s="156"/>
      <c r="E128" s="25"/>
      <c r="F128" s="25"/>
      <c r="G128" s="152"/>
      <c r="H128" s="153"/>
    </row>
    <row r="129" spans="2:12" ht="38.25">
      <c r="B129" s="24" t="s">
        <v>51</v>
      </c>
      <c r="C129" s="71" t="s">
        <v>177</v>
      </c>
      <c r="D129" s="48" t="s">
        <v>289</v>
      </c>
      <c r="E129" s="25"/>
      <c r="F129" s="25"/>
      <c r="G129" s="152"/>
      <c r="H129" s="153"/>
    </row>
    <row r="130" spans="2:12">
      <c r="B130" s="24" t="s">
        <v>312</v>
      </c>
      <c r="C130" s="41" t="s">
        <v>315</v>
      </c>
      <c r="D130" s="33" t="s">
        <v>43</v>
      </c>
      <c r="E130" s="150">
        <v>2</v>
      </c>
      <c r="F130" s="151">
        <v>0</v>
      </c>
      <c r="G130" s="151">
        <f>E130*F130</f>
        <v>0</v>
      </c>
      <c r="H130" s="124"/>
    </row>
    <row r="131" spans="2:12">
      <c r="B131" s="40"/>
      <c r="C131" s="141" t="s">
        <v>296</v>
      </c>
      <c r="D131" s="33"/>
      <c r="E131" s="69"/>
      <c r="F131" s="148">
        <v>0.90839999999999999</v>
      </c>
      <c r="G131" s="123">
        <f>G130*F131</f>
        <v>0</v>
      </c>
      <c r="H131" s="153"/>
    </row>
    <row r="132" spans="2:12">
      <c r="B132" s="40"/>
      <c r="C132" s="141"/>
      <c r="D132" s="33"/>
      <c r="E132" s="69"/>
      <c r="F132" s="25" t="s">
        <v>298</v>
      </c>
      <c r="G132" s="152">
        <f>SUM(G130:G131)</f>
        <v>0</v>
      </c>
      <c r="H132" s="153"/>
      <c r="I132" s="67"/>
      <c r="J132" s="67"/>
      <c r="K132" s="67"/>
      <c r="L132" s="67"/>
    </row>
    <row r="133" spans="2:12">
      <c r="B133" s="40"/>
      <c r="C133" s="49"/>
      <c r="D133" s="156"/>
      <c r="E133" s="25"/>
      <c r="F133" s="25"/>
      <c r="G133" s="152"/>
      <c r="H133" s="153"/>
    </row>
    <row r="134" spans="2:12" ht="51.75">
      <c r="B134" s="24" t="s">
        <v>1082</v>
      </c>
      <c r="C134" s="71" t="s">
        <v>226</v>
      </c>
      <c r="D134" s="48" t="s">
        <v>1039</v>
      </c>
      <c r="E134" s="25"/>
      <c r="F134" s="25"/>
      <c r="G134" s="152"/>
      <c r="H134" s="153"/>
    </row>
    <row r="135" spans="2:12">
      <c r="B135" s="24" t="s">
        <v>386</v>
      </c>
      <c r="C135" s="41" t="s">
        <v>389</v>
      </c>
      <c r="D135" s="33" t="s">
        <v>43</v>
      </c>
      <c r="E135" s="150">
        <v>3</v>
      </c>
      <c r="F135" s="151">
        <v>0</v>
      </c>
      <c r="G135" s="151">
        <f>E135*F135</f>
        <v>0</v>
      </c>
      <c r="H135" s="124"/>
    </row>
    <row r="136" spans="2:12">
      <c r="B136" s="24" t="s">
        <v>350</v>
      </c>
      <c r="C136" s="41" t="s">
        <v>370</v>
      </c>
      <c r="D136" s="33" t="s">
        <v>43</v>
      </c>
      <c r="E136" s="150">
        <v>3</v>
      </c>
      <c r="F136" s="151">
        <v>0</v>
      </c>
      <c r="G136" s="151">
        <f>E136*F136</f>
        <v>0</v>
      </c>
      <c r="H136" s="124"/>
    </row>
    <row r="137" spans="2:12" s="67" customFormat="1">
      <c r="B137" s="24" t="s">
        <v>312</v>
      </c>
      <c r="C137" s="41" t="s">
        <v>315</v>
      </c>
      <c r="D137" s="33" t="s">
        <v>43</v>
      </c>
      <c r="E137" s="150">
        <v>2</v>
      </c>
      <c r="F137" s="151">
        <v>0</v>
      </c>
      <c r="G137" s="151">
        <f>E137*F137</f>
        <v>0</v>
      </c>
      <c r="H137" s="124"/>
      <c r="I137" s="4"/>
      <c r="J137" s="4"/>
      <c r="K137" s="4"/>
      <c r="L137" s="4"/>
    </row>
    <row r="138" spans="2:12">
      <c r="B138" s="40"/>
      <c r="C138" s="141" t="s">
        <v>296</v>
      </c>
      <c r="D138" s="33"/>
      <c r="E138" s="69"/>
      <c r="F138" s="148">
        <v>0.90839999999999999</v>
      </c>
      <c r="G138" s="123">
        <f>SUM(G135:G137)</f>
        <v>0</v>
      </c>
      <c r="H138" s="153"/>
    </row>
    <row r="139" spans="2:12">
      <c r="B139" s="40"/>
      <c r="C139" s="41"/>
      <c r="D139" s="33"/>
      <c r="E139" s="69"/>
      <c r="F139" s="25" t="s">
        <v>298</v>
      </c>
      <c r="G139" s="152">
        <f>SUM(G135:G138)</f>
        <v>0</v>
      </c>
      <c r="H139" s="153"/>
    </row>
    <row r="140" spans="2:12">
      <c r="B140" s="69"/>
      <c r="C140" s="34"/>
      <c r="D140" s="157"/>
      <c r="E140" s="69"/>
      <c r="F140" s="69"/>
      <c r="G140" s="123"/>
      <c r="H140" s="124"/>
    </row>
    <row r="141" spans="2:12" ht="15">
      <c r="B141" s="24" t="s">
        <v>24</v>
      </c>
      <c r="C141" s="52" t="s">
        <v>118</v>
      </c>
      <c r="D141" s="157"/>
      <c r="E141" s="69"/>
      <c r="F141" s="69"/>
      <c r="G141" s="123"/>
      <c r="H141" s="124"/>
    </row>
    <row r="142" spans="2:12" ht="15">
      <c r="B142" s="25" t="s">
        <v>26</v>
      </c>
      <c r="C142" s="52" t="s">
        <v>257</v>
      </c>
      <c r="D142" s="157"/>
      <c r="E142" s="69"/>
      <c r="F142" s="69"/>
      <c r="G142" s="123"/>
      <c r="H142" s="124"/>
    </row>
    <row r="143" spans="2:12" s="67" customFormat="1" ht="51.75">
      <c r="B143" s="24" t="s">
        <v>1092</v>
      </c>
      <c r="C143" s="147" t="s">
        <v>255</v>
      </c>
      <c r="D143" s="38" t="s">
        <v>1040</v>
      </c>
      <c r="E143" s="25"/>
      <c r="F143" s="25"/>
      <c r="H143" s="153"/>
      <c r="I143" s="4"/>
      <c r="J143" s="4"/>
      <c r="K143" s="4"/>
      <c r="L143" s="4"/>
    </row>
    <row r="144" spans="2:12">
      <c r="B144" s="24" t="s">
        <v>393</v>
      </c>
      <c r="C144" s="41" t="s">
        <v>394</v>
      </c>
      <c r="D144" s="33" t="s">
        <v>371</v>
      </c>
      <c r="E144" s="150">
        <v>7.5</v>
      </c>
      <c r="F144" s="151">
        <v>0</v>
      </c>
      <c r="G144" s="151">
        <f t="shared" ref="G144:G160" si="3">E144*F144</f>
        <v>0</v>
      </c>
      <c r="H144" s="124"/>
    </row>
    <row r="145" spans="2:12" ht="25.5">
      <c r="B145" s="24" t="s">
        <v>395</v>
      </c>
      <c r="C145" s="41" t="s">
        <v>396</v>
      </c>
      <c r="D145" s="33" t="s">
        <v>429</v>
      </c>
      <c r="E145" s="150">
        <v>50.3</v>
      </c>
      <c r="F145" s="151">
        <v>0</v>
      </c>
      <c r="G145" s="151">
        <f t="shared" si="3"/>
        <v>0</v>
      </c>
      <c r="H145" s="124"/>
    </row>
    <row r="146" spans="2:12">
      <c r="B146" s="24" t="s">
        <v>397</v>
      </c>
      <c r="C146" s="41" t="s">
        <v>398</v>
      </c>
      <c r="D146" s="33" t="s">
        <v>429</v>
      </c>
      <c r="E146" s="150">
        <v>29.5</v>
      </c>
      <c r="F146" s="151">
        <v>0</v>
      </c>
      <c r="G146" s="151">
        <f t="shared" si="3"/>
        <v>0</v>
      </c>
      <c r="H146" s="124"/>
    </row>
    <row r="147" spans="2:12">
      <c r="B147" s="24" t="s">
        <v>399</v>
      </c>
      <c r="C147" s="41" t="s">
        <v>400</v>
      </c>
      <c r="D147" s="33" t="s">
        <v>429</v>
      </c>
      <c r="E147" s="150">
        <v>29.5</v>
      </c>
      <c r="F147" s="151">
        <v>0</v>
      </c>
      <c r="G147" s="151">
        <f t="shared" si="3"/>
        <v>0</v>
      </c>
      <c r="H147" s="124"/>
    </row>
    <row r="148" spans="2:12">
      <c r="B148" s="24" t="s">
        <v>401</v>
      </c>
      <c r="C148" s="41" t="s">
        <v>402</v>
      </c>
      <c r="D148" s="33" t="s">
        <v>371</v>
      </c>
      <c r="E148" s="150">
        <v>20</v>
      </c>
      <c r="F148" s="151">
        <v>0</v>
      </c>
      <c r="G148" s="151">
        <f t="shared" si="3"/>
        <v>0</v>
      </c>
      <c r="H148" s="124"/>
    </row>
    <row r="149" spans="2:12" s="67" customFormat="1">
      <c r="B149" s="24" t="s">
        <v>403</v>
      </c>
      <c r="C149" s="41" t="s">
        <v>404</v>
      </c>
      <c r="D149" s="33" t="s">
        <v>371</v>
      </c>
      <c r="E149" s="150">
        <v>15</v>
      </c>
      <c r="F149" s="151">
        <v>0</v>
      </c>
      <c r="G149" s="151">
        <f t="shared" si="3"/>
        <v>0</v>
      </c>
      <c r="H149" s="124"/>
      <c r="I149" s="4"/>
      <c r="J149" s="4"/>
      <c r="K149" s="4"/>
      <c r="L149" s="4"/>
    </row>
    <row r="150" spans="2:12">
      <c r="B150" s="24" t="s">
        <v>405</v>
      </c>
      <c r="C150" s="41" t="s">
        <v>406</v>
      </c>
      <c r="D150" s="33" t="s">
        <v>371</v>
      </c>
      <c r="E150" s="150">
        <v>52</v>
      </c>
      <c r="F150" s="151">
        <v>0</v>
      </c>
      <c r="G150" s="151">
        <f t="shared" si="3"/>
        <v>0</v>
      </c>
      <c r="H150" s="124"/>
    </row>
    <row r="151" spans="2:12" ht="25.5">
      <c r="B151" s="24" t="s">
        <v>407</v>
      </c>
      <c r="C151" s="41" t="s">
        <v>408</v>
      </c>
      <c r="D151" s="33" t="s">
        <v>371</v>
      </c>
      <c r="E151" s="150">
        <v>1.74</v>
      </c>
      <c r="F151" s="151">
        <v>0</v>
      </c>
      <c r="G151" s="151">
        <f t="shared" si="3"/>
        <v>0</v>
      </c>
      <c r="H151" s="124"/>
    </row>
    <row r="152" spans="2:12">
      <c r="B152" s="24" t="s">
        <v>409</v>
      </c>
      <c r="C152" s="41" t="s">
        <v>410</v>
      </c>
      <c r="D152" s="33" t="s">
        <v>28</v>
      </c>
      <c r="E152" s="150">
        <v>18</v>
      </c>
      <c r="F152" s="151">
        <v>0</v>
      </c>
      <c r="G152" s="151">
        <f t="shared" si="3"/>
        <v>0</v>
      </c>
      <c r="H152" s="124"/>
    </row>
    <row r="153" spans="2:12" ht="25.5">
      <c r="B153" s="24" t="s">
        <v>411</v>
      </c>
      <c r="C153" s="41" t="s">
        <v>412</v>
      </c>
      <c r="D153" s="33" t="s">
        <v>28</v>
      </c>
      <c r="E153" s="150">
        <v>32</v>
      </c>
      <c r="F153" s="151">
        <v>0</v>
      </c>
      <c r="G153" s="151">
        <f t="shared" si="3"/>
        <v>0</v>
      </c>
      <c r="H153" s="124"/>
    </row>
    <row r="154" spans="2:12">
      <c r="B154" s="24" t="s">
        <v>413</v>
      </c>
      <c r="C154" s="41" t="s">
        <v>414</v>
      </c>
      <c r="D154" s="33" t="s">
        <v>371</v>
      </c>
      <c r="E154" s="150">
        <v>2.1</v>
      </c>
      <c r="F154" s="151">
        <v>0</v>
      </c>
      <c r="G154" s="151">
        <f t="shared" si="3"/>
        <v>0</v>
      </c>
      <c r="H154" s="124"/>
    </row>
    <row r="155" spans="2:12">
      <c r="B155" s="24" t="s">
        <v>415</v>
      </c>
      <c r="C155" s="41" t="s">
        <v>416</v>
      </c>
      <c r="D155" s="33" t="s">
        <v>43</v>
      </c>
      <c r="E155" s="150">
        <v>9.3800000000000008</v>
      </c>
      <c r="F155" s="151">
        <v>0</v>
      </c>
      <c r="G155" s="151">
        <f t="shared" si="3"/>
        <v>0</v>
      </c>
      <c r="H155" s="124"/>
    </row>
    <row r="156" spans="2:12" s="67" customFormat="1">
      <c r="B156" s="24" t="s">
        <v>417</v>
      </c>
      <c r="C156" s="41" t="s">
        <v>418</v>
      </c>
      <c r="D156" s="33" t="s">
        <v>43</v>
      </c>
      <c r="E156" s="150">
        <v>4.9000000000000004</v>
      </c>
      <c r="F156" s="151">
        <v>0</v>
      </c>
      <c r="G156" s="151">
        <f t="shared" si="3"/>
        <v>0</v>
      </c>
      <c r="H156" s="124"/>
      <c r="I156" s="4"/>
      <c r="J156" s="4"/>
      <c r="K156" s="4"/>
      <c r="L156" s="4"/>
    </row>
    <row r="157" spans="2:12">
      <c r="B157" s="24" t="s">
        <v>419</v>
      </c>
      <c r="C157" s="41" t="s">
        <v>420</v>
      </c>
      <c r="D157" s="33" t="s">
        <v>43</v>
      </c>
      <c r="E157" s="150">
        <v>20.2</v>
      </c>
      <c r="F157" s="151">
        <v>0</v>
      </c>
      <c r="G157" s="151">
        <f t="shared" si="3"/>
        <v>0</v>
      </c>
      <c r="H157" s="124"/>
    </row>
    <row r="158" spans="2:12">
      <c r="B158" s="24" t="s">
        <v>386</v>
      </c>
      <c r="C158" s="41" t="s">
        <v>389</v>
      </c>
      <c r="D158" s="33" t="s">
        <v>43</v>
      </c>
      <c r="E158" s="150">
        <v>15.18</v>
      </c>
      <c r="F158" s="151">
        <v>0</v>
      </c>
      <c r="G158" s="151">
        <f t="shared" si="3"/>
        <v>0</v>
      </c>
      <c r="H158" s="124"/>
      <c r="I158" s="67"/>
      <c r="J158" s="67"/>
      <c r="K158" s="67"/>
      <c r="L158" s="67"/>
    </row>
    <row r="159" spans="2:12">
      <c r="B159" s="24" t="s">
        <v>350</v>
      </c>
      <c r="C159" s="41" t="s">
        <v>370</v>
      </c>
      <c r="D159" s="33" t="s">
        <v>43</v>
      </c>
      <c r="E159" s="150">
        <v>19.7</v>
      </c>
      <c r="F159" s="151">
        <v>0</v>
      </c>
      <c r="G159" s="151">
        <f t="shared" si="3"/>
        <v>0</v>
      </c>
      <c r="H159" s="124"/>
    </row>
    <row r="160" spans="2:12">
      <c r="B160" s="24" t="s">
        <v>421</v>
      </c>
      <c r="C160" s="41" t="s">
        <v>422</v>
      </c>
      <c r="D160" s="33" t="s">
        <v>43</v>
      </c>
      <c r="E160" s="150">
        <v>9.4</v>
      </c>
      <c r="F160" s="151">
        <v>0</v>
      </c>
      <c r="G160" s="151">
        <f t="shared" si="3"/>
        <v>0</v>
      </c>
      <c r="H160" s="124"/>
    </row>
    <row r="161" spans="2:12">
      <c r="B161" s="137"/>
      <c r="C161" s="141" t="s">
        <v>296</v>
      </c>
      <c r="D161" s="33"/>
      <c r="E161" s="69"/>
      <c r="F161" s="148">
        <v>0.90839999999999999</v>
      </c>
      <c r="G161" s="123">
        <f>SUM(G155:G160)*F161</f>
        <v>0</v>
      </c>
      <c r="H161" s="158"/>
    </row>
    <row r="162" spans="2:12" s="67" customFormat="1">
      <c r="B162" s="137"/>
      <c r="C162" s="41"/>
      <c r="D162" s="33"/>
      <c r="E162" s="69"/>
      <c r="F162" s="25" t="s">
        <v>298</v>
      </c>
      <c r="G162" s="152">
        <f>SUM(G144:G161)</f>
        <v>0</v>
      </c>
      <c r="H162" s="137"/>
      <c r="I162" s="4"/>
      <c r="J162" s="4"/>
      <c r="K162" s="4"/>
      <c r="L162" s="4"/>
    </row>
    <row r="163" spans="2:12">
      <c r="B163" s="40"/>
      <c r="C163" s="41"/>
      <c r="D163" s="33"/>
      <c r="E163" s="69"/>
      <c r="F163" s="69"/>
      <c r="G163" s="123"/>
      <c r="H163" s="124"/>
    </row>
    <row r="164" spans="2:12" ht="39" customHeight="1">
      <c r="B164" s="24" t="s">
        <v>1093</v>
      </c>
      <c r="C164" s="147" t="s">
        <v>254</v>
      </c>
      <c r="D164" s="38" t="s">
        <v>1040</v>
      </c>
      <c r="E164" s="25"/>
      <c r="F164" s="25"/>
      <c r="G164" s="152"/>
      <c r="H164" s="153"/>
    </row>
    <row r="165" spans="2:12">
      <c r="B165" s="24" t="s">
        <v>401</v>
      </c>
      <c r="C165" s="41" t="s">
        <v>402</v>
      </c>
      <c r="D165" s="33" t="s">
        <v>371</v>
      </c>
      <c r="E165" s="150">
        <v>20</v>
      </c>
      <c r="F165" s="151">
        <v>0</v>
      </c>
      <c r="G165" s="151">
        <f t="shared" ref="G165:G180" si="4">E165*F165</f>
        <v>0</v>
      </c>
      <c r="H165" s="124"/>
      <c r="I165" s="67"/>
      <c r="J165" s="67"/>
      <c r="K165" s="67"/>
      <c r="L165" s="67"/>
    </row>
    <row r="166" spans="2:12">
      <c r="B166" s="24" t="s">
        <v>403</v>
      </c>
      <c r="C166" s="41" t="s">
        <v>404</v>
      </c>
      <c r="D166" s="33" t="s">
        <v>371</v>
      </c>
      <c r="E166" s="150">
        <v>15</v>
      </c>
      <c r="F166" s="151">
        <v>0</v>
      </c>
      <c r="G166" s="151">
        <f t="shared" si="4"/>
        <v>0</v>
      </c>
      <c r="H166" s="124"/>
    </row>
    <row r="167" spans="2:12">
      <c r="B167" s="24" t="s">
        <v>405</v>
      </c>
      <c r="C167" s="41" t="s">
        <v>406</v>
      </c>
      <c r="D167" s="33" t="s">
        <v>371</v>
      </c>
      <c r="E167" s="150">
        <v>30</v>
      </c>
      <c r="F167" s="151">
        <v>0</v>
      </c>
      <c r="G167" s="151">
        <f t="shared" si="4"/>
        <v>0</v>
      </c>
      <c r="H167" s="124"/>
    </row>
    <row r="168" spans="2:12" ht="25.5">
      <c r="B168" s="24" t="s">
        <v>407</v>
      </c>
      <c r="C168" s="41" t="s">
        <v>408</v>
      </c>
      <c r="D168" s="33" t="s">
        <v>371</v>
      </c>
      <c r="E168" s="150">
        <v>1.36</v>
      </c>
      <c r="F168" s="151">
        <v>0</v>
      </c>
      <c r="G168" s="151">
        <f t="shared" si="4"/>
        <v>0</v>
      </c>
      <c r="H168" s="124"/>
    </row>
    <row r="169" spans="2:12">
      <c r="B169" s="24" t="s">
        <v>409</v>
      </c>
      <c r="C169" s="41" t="s">
        <v>410</v>
      </c>
      <c r="D169" s="33" t="s">
        <v>28</v>
      </c>
      <c r="E169" s="150">
        <v>11.5</v>
      </c>
      <c r="F169" s="151">
        <v>0</v>
      </c>
      <c r="G169" s="151">
        <f t="shared" si="4"/>
        <v>0</v>
      </c>
      <c r="H169" s="124"/>
    </row>
    <row r="170" spans="2:12" s="67" customFormat="1" ht="25.5">
      <c r="B170" s="24" t="s">
        <v>411</v>
      </c>
      <c r="C170" s="41" t="s">
        <v>412</v>
      </c>
      <c r="D170" s="33" t="s">
        <v>28</v>
      </c>
      <c r="E170" s="150">
        <v>19</v>
      </c>
      <c r="F170" s="151">
        <v>0</v>
      </c>
      <c r="G170" s="151">
        <f t="shared" si="4"/>
        <v>0</v>
      </c>
      <c r="H170" s="124"/>
      <c r="I170" s="4"/>
      <c r="J170" s="4"/>
      <c r="K170" s="4"/>
      <c r="L170" s="4"/>
    </row>
    <row r="171" spans="2:12" s="67" customFormat="1">
      <c r="B171" s="24" t="s">
        <v>413</v>
      </c>
      <c r="C171" s="41" t="s">
        <v>414</v>
      </c>
      <c r="D171" s="33" t="s">
        <v>371</v>
      </c>
      <c r="E171" s="150">
        <v>1.2</v>
      </c>
      <c r="F171" s="151">
        <v>0</v>
      </c>
      <c r="G171" s="151">
        <f t="shared" si="4"/>
        <v>0</v>
      </c>
      <c r="H171" s="124"/>
    </row>
    <row r="172" spans="2:12" s="67" customFormat="1" ht="25.5">
      <c r="B172" s="24" t="s">
        <v>423</v>
      </c>
      <c r="C172" s="41" t="s">
        <v>424</v>
      </c>
      <c r="D172" s="33" t="s">
        <v>1035</v>
      </c>
      <c r="E172" s="150">
        <v>1</v>
      </c>
      <c r="F172" s="151">
        <v>0</v>
      </c>
      <c r="G172" s="151">
        <f t="shared" si="4"/>
        <v>0</v>
      </c>
      <c r="H172" s="124"/>
      <c r="I172" s="4"/>
      <c r="J172" s="4"/>
      <c r="K172" s="4"/>
      <c r="L172" s="4"/>
    </row>
    <row r="173" spans="2:12">
      <c r="B173" s="24" t="s">
        <v>425</v>
      </c>
      <c r="C173" s="41" t="s">
        <v>426</v>
      </c>
      <c r="D173" s="33" t="s">
        <v>43</v>
      </c>
      <c r="E173" s="150">
        <v>0.14000000000000001</v>
      </c>
      <c r="F173" s="151">
        <v>0</v>
      </c>
      <c r="G173" s="151">
        <f t="shared" si="4"/>
        <v>0</v>
      </c>
      <c r="H173" s="124"/>
    </row>
    <row r="174" spans="2:12">
      <c r="B174" s="24" t="s">
        <v>415</v>
      </c>
      <c r="C174" s="41" t="s">
        <v>416</v>
      </c>
      <c r="D174" s="33" t="s">
        <v>43</v>
      </c>
      <c r="E174" s="150">
        <v>7.22</v>
      </c>
      <c r="F174" s="151">
        <v>0</v>
      </c>
      <c r="G174" s="151">
        <f t="shared" si="4"/>
        <v>0</v>
      </c>
      <c r="H174" s="124"/>
    </row>
    <row r="175" spans="2:12">
      <c r="B175" s="211" t="s">
        <v>417</v>
      </c>
      <c r="C175" s="224" t="s">
        <v>418</v>
      </c>
      <c r="D175" s="219" t="s">
        <v>43</v>
      </c>
      <c r="E175" s="227">
        <v>3.85</v>
      </c>
      <c r="F175" s="151">
        <v>0</v>
      </c>
      <c r="G175" s="228">
        <f t="shared" si="4"/>
        <v>0</v>
      </c>
      <c r="H175" s="216"/>
    </row>
    <row r="176" spans="2:12" s="67" customFormat="1">
      <c r="B176" s="24" t="s">
        <v>419</v>
      </c>
      <c r="C176" s="41" t="s">
        <v>420</v>
      </c>
      <c r="D176" s="33" t="s">
        <v>43</v>
      </c>
      <c r="E176" s="150">
        <v>9.1999999999999993</v>
      </c>
      <c r="F176" s="151">
        <v>0</v>
      </c>
      <c r="G176" s="151">
        <f t="shared" si="4"/>
        <v>0</v>
      </c>
      <c r="H176" s="124"/>
      <c r="I176" s="4"/>
      <c r="J176" s="4"/>
      <c r="K176" s="4"/>
      <c r="L176" s="4"/>
    </row>
    <row r="177" spans="2:12">
      <c r="B177" s="24" t="s">
        <v>386</v>
      </c>
      <c r="C177" s="41" t="s">
        <v>389</v>
      </c>
      <c r="D177" s="33" t="s">
        <v>43</v>
      </c>
      <c r="E177" s="150">
        <v>7.6</v>
      </c>
      <c r="F177" s="151">
        <v>0</v>
      </c>
      <c r="G177" s="151">
        <f t="shared" si="4"/>
        <v>0</v>
      </c>
      <c r="H177" s="124"/>
    </row>
    <row r="178" spans="2:12">
      <c r="B178" s="24" t="s">
        <v>350</v>
      </c>
      <c r="C178" s="41" t="s">
        <v>370</v>
      </c>
      <c r="D178" s="33" t="s">
        <v>43</v>
      </c>
      <c r="E178" s="150">
        <v>10.75</v>
      </c>
      <c r="F178" s="151">
        <v>0</v>
      </c>
      <c r="G178" s="151">
        <f t="shared" si="4"/>
        <v>0</v>
      </c>
      <c r="H178" s="124"/>
      <c r="I178" s="67"/>
      <c r="J178" s="67"/>
      <c r="K178" s="67"/>
      <c r="L178" s="67"/>
    </row>
    <row r="179" spans="2:12">
      <c r="B179" s="24" t="s">
        <v>421</v>
      </c>
      <c r="C179" s="41" t="s">
        <v>422</v>
      </c>
      <c r="D179" s="33" t="s">
        <v>43</v>
      </c>
      <c r="E179" s="150">
        <v>7.2</v>
      </c>
      <c r="F179" s="151">
        <v>0</v>
      </c>
      <c r="G179" s="151">
        <f t="shared" si="4"/>
        <v>0</v>
      </c>
      <c r="H179" s="124"/>
    </row>
    <row r="180" spans="2:12">
      <c r="B180" s="24" t="s">
        <v>427</v>
      </c>
      <c r="C180" s="41" t="s">
        <v>428</v>
      </c>
      <c r="D180" s="33" t="s">
        <v>43</v>
      </c>
      <c r="E180" s="150">
        <v>0.15</v>
      </c>
      <c r="F180" s="151">
        <v>0</v>
      </c>
      <c r="G180" s="151">
        <f t="shared" si="4"/>
        <v>0</v>
      </c>
      <c r="H180" s="124"/>
    </row>
    <row r="181" spans="2:12">
      <c r="B181" s="40"/>
      <c r="C181" s="141" t="s">
        <v>296</v>
      </c>
      <c r="D181" s="33"/>
      <c r="E181" s="69"/>
      <c r="F181" s="148">
        <v>0.90839999999999999</v>
      </c>
      <c r="G181" s="123">
        <f>SUM(G174:G180)*F181</f>
        <v>0</v>
      </c>
      <c r="H181" s="124"/>
    </row>
    <row r="182" spans="2:12">
      <c r="B182" s="40"/>
      <c r="C182" s="41"/>
      <c r="D182" s="33"/>
      <c r="E182" s="69"/>
      <c r="F182" s="25" t="s">
        <v>298</v>
      </c>
      <c r="G182" s="152">
        <f>SUM(G165:G181)</f>
        <v>0</v>
      </c>
      <c r="H182" s="124"/>
    </row>
    <row r="183" spans="2:12" s="39" customFormat="1">
      <c r="B183" s="40"/>
      <c r="C183" s="41"/>
      <c r="D183" s="33"/>
      <c r="E183" s="69"/>
      <c r="F183" s="69"/>
      <c r="G183" s="123"/>
      <c r="H183" s="124"/>
      <c r="I183" s="4"/>
      <c r="J183" s="4"/>
      <c r="K183" s="4"/>
      <c r="L183" s="4"/>
    </row>
    <row r="184" spans="2:12" s="39" customFormat="1" ht="105.75" customHeight="1">
      <c r="B184" s="24" t="s">
        <v>1094</v>
      </c>
      <c r="C184" s="147" t="s">
        <v>201</v>
      </c>
      <c r="D184" s="38" t="s">
        <v>1040</v>
      </c>
      <c r="E184" s="25"/>
      <c r="F184" s="25"/>
      <c r="G184" s="67"/>
      <c r="H184" s="153"/>
      <c r="I184" s="67"/>
      <c r="J184" s="67"/>
      <c r="K184" s="67"/>
      <c r="L184" s="67"/>
    </row>
    <row r="185" spans="2:12" s="39" customFormat="1">
      <c r="B185" s="24" t="s">
        <v>331</v>
      </c>
      <c r="C185" s="41" t="s">
        <v>351</v>
      </c>
      <c r="D185" s="33" t="s">
        <v>371</v>
      </c>
      <c r="E185" s="150">
        <v>23.46</v>
      </c>
      <c r="F185" s="151">
        <v>0</v>
      </c>
      <c r="G185" s="151">
        <f>E185*F185</f>
        <v>0</v>
      </c>
      <c r="H185" s="124"/>
      <c r="I185" s="4"/>
      <c r="J185" s="4"/>
      <c r="K185" s="4"/>
      <c r="L185" s="4"/>
    </row>
    <row r="186" spans="2:12" s="39" customFormat="1" ht="18">
      <c r="B186" s="24" t="s">
        <v>332</v>
      </c>
      <c r="C186" s="41" t="s">
        <v>352</v>
      </c>
      <c r="D186" s="33" t="s">
        <v>1035</v>
      </c>
      <c r="E186" s="150">
        <v>0.06</v>
      </c>
      <c r="F186" s="151">
        <v>0</v>
      </c>
      <c r="G186" s="151">
        <f>E186*F186</f>
        <v>0</v>
      </c>
      <c r="H186" s="124"/>
      <c r="I186" s="4"/>
      <c r="J186" s="4"/>
      <c r="K186" s="4"/>
      <c r="L186" s="4"/>
    </row>
    <row r="187" spans="2:12" s="39" customFormat="1" ht="18">
      <c r="B187" s="24" t="s">
        <v>430</v>
      </c>
      <c r="C187" s="41" t="s">
        <v>431</v>
      </c>
      <c r="D187" s="33" t="s">
        <v>1035</v>
      </c>
      <c r="E187" s="150">
        <v>0.24</v>
      </c>
      <c r="F187" s="151">
        <v>0</v>
      </c>
      <c r="G187" s="151">
        <f>E187*F187</f>
        <v>0</v>
      </c>
      <c r="H187" s="124"/>
      <c r="I187" s="4"/>
      <c r="J187" s="4"/>
      <c r="K187" s="4"/>
      <c r="L187" s="4"/>
    </row>
    <row r="188" spans="2:12" s="39" customFormat="1">
      <c r="B188" s="24" t="s">
        <v>348</v>
      </c>
      <c r="C188" s="41" t="s">
        <v>368</v>
      </c>
      <c r="D188" s="33" t="s">
        <v>43</v>
      </c>
      <c r="E188" s="150">
        <v>8</v>
      </c>
      <c r="F188" s="151">
        <v>0</v>
      </c>
      <c r="G188" s="151">
        <f>E188*F188</f>
        <v>0</v>
      </c>
      <c r="H188" s="124"/>
      <c r="I188" s="4"/>
      <c r="J188" s="4"/>
      <c r="K188" s="4"/>
      <c r="L188" s="4"/>
    </row>
    <row r="189" spans="2:12" s="39" customFormat="1">
      <c r="B189" s="24" t="s">
        <v>312</v>
      </c>
      <c r="C189" s="41" t="s">
        <v>315</v>
      </c>
      <c r="D189" s="33" t="s">
        <v>43</v>
      </c>
      <c r="E189" s="150">
        <v>6</v>
      </c>
      <c r="F189" s="151">
        <v>0</v>
      </c>
      <c r="G189" s="151">
        <f>E189*F189</f>
        <v>0</v>
      </c>
      <c r="H189" s="124"/>
      <c r="I189" s="4"/>
      <c r="J189" s="4"/>
      <c r="K189" s="4"/>
      <c r="L189" s="4"/>
    </row>
    <row r="190" spans="2:12" s="39" customFormat="1">
      <c r="B190" s="40"/>
      <c r="C190" s="141" t="s">
        <v>296</v>
      </c>
      <c r="D190" s="33"/>
      <c r="E190" s="69"/>
      <c r="F190" s="148">
        <v>0.90839999999999999</v>
      </c>
      <c r="G190" s="123">
        <f>SUM(G188:G189)*F190</f>
        <v>0</v>
      </c>
      <c r="H190" s="124"/>
      <c r="I190" s="4"/>
      <c r="J190" s="4"/>
      <c r="K190" s="4"/>
      <c r="L190" s="4"/>
    </row>
    <row r="191" spans="2:12" s="39" customFormat="1">
      <c r="B191" s="40"/>
      <c r="C191" s="41"/>
      <c r="D191" s="33"/>
      <c r="E191" s="69"/>
      <c r="F191" s="25" t="s">
        <v>298</v>
      </c>
      <c r="G191" s="152">
        <f>SUM(G185:G190)</f>
        <v>0</v>
      </c>
      <c r="H191" s="124"/>
      <c r="I191" s="4"/>
      <c r="J191" s="4"/>
      <c r="K191" s="4"/>
      <c r="L191" s="4"/>
    </row>
    <row r="192" spans="2:12" s="39" customFormat="1">
      <c r="B192" s="40"/>
      <c r="C192" s="41"/>
      <c r="D192" s="33"/>
      <c r="E192" s="69"/>
      <c r="F192" s="25"/>
      <c r="G192" s="152"/>
      <c r="H192" s="124"/>
      <c r="I192" s="67"/>
      <c r="J192" s="67"/>
      <c r="K192" s="67"/>
      <c r="L192" s="67"/>
    </row>
    <row r="193" spans="2:12" s="39" customFormat="1" ht="15">
      <c r="B193" s="25" t="s">
        <v>27</v>
      </c>
      <c r="C193" s="52" t="s">
        <v>188</v>
      </c>
      <c r="D193" s="33"/>
      <c r="E193" s="69"/>
      <c r="F193" s="69"/>
      <c r="G193" s="123"/>
      <c r="H193" s="124"/>
      <c r="I193" s="67"/>
      <c r="J193" s="67"/>
      <c r="K193" s="67"/>
      <c r="L193" s="67"/>
    </row>
    <row r="194" spans="2:12" s="39" customFormat="1" ht="67.5" customHeight="1">
      <c r="B194" s="24" t="s">
        <v>1098</v>
      </c>
      <c r="C194" s="147" t="s">
        <v>256</v>
      </c>
      <c r="D194" s="38" t="s">
        <v>1040</v>
      </c>
      <c r="E194" s="25"/>
      <c r="F194" s="25"/>
      <c r="G194" s="152"/>
      <c r="H194" s="153"/>
      <c r="I194" s="67"/>
      <c r="J194" s="67"/>
      <c r="K194" s="67"/>
      <c r="L194" s="67"/>
    </row>
    <row r="195" spans="2:12" s="39" customFormat="1" ht="18">
      <c r="B195" s="24">
        <v>26113</v>
      </c>
      <c r="C195" s="41" t="s">
        <v>432</v>
      </c>
      <c r="D195" s="33" t="s">
        <v>1035</v>
      </c>
      <c r="E195" s="150">
        <v>0.25</v>
      </c>
      <c r="F195" s="151">
        <v>0</v>
      </c>
      <c r="G195" s="151">
        <f t="shared" ref="G195:G201" si="5">E195*F195</f>
        <v>0</v>
      </c>
      <c r="H195" s="124"/>
      <c r="I195" s="4"/>
      <c r="J195" s="4"/>
      <c r="K195" s="4"/>
      <c r="L195" s="4"/>
    </row>
    <row r="196" spans="2:12" s="39" customFormat="1">
      <c r="B196" s="24">
        <v>10943</v>
      </c>
      <c r="C196" s="41" t="s">
        <v>433</v>
      </c>
      <c r="D196" s="33" t="s">
        <v>371</v>
      </c>
      <c r="E196" s="150">
        <v>10</v>
      </c>
      <c r="F196" s="151">
        <v>0</v>
      </c>
      <c r="G196" s="151">
        <f t="shared" si="5"/>
        <v>0</v>
      </c>
      <c r="H196" s="124"/>
      <c r="I196" s="4"/>
      <c r="J196" s="4"/>
      <c r="K196" s="4"/>
      <c r="L196" s="4"/>
    </row>
    <row r="197" spans="2:12" s="39" customFormat="1">
      <c r="B197" s="24" t="s">
        <v>435</v>
      </c>
      <c r="C197" s="41" t="s">
        <v>434</v>
      </c>
      <c r="D197" s="33" t="s">
        <v>12</v>
      </c>
      <c r="E197" s="150">
        <v>15</v>
      </c>
      <c r="F197" s="151">
        <v>0</v>
      </c>
      <c r="G197" s="151">
        <f t="shared" si="5"/>
        <v>0</v>
      </c>
      <c r="H197" s="124"/>
      <c r="I197" s="4"/>
      <c r="J197" s="4"/>
      <c r="K197" s="4"/>
      <c r="L197" s="4"/>
    </row>
    <row r="198" spans="2:12" s="39" customFormat="1">
      <c r="B198" s="24" t="s">
        <v>348</v>
      </c>
      <c r="C198" s="41" t="s">
        <v>368</v>
      </c>
      <c r="D198" s="33" t="s">
        <v>43</v>
      </c>
      <c r="E198" s="150">
        <v>2.6</v>
      </c>
      <c r="F198" s="151">
        <v>0</v>
      </c>
      <c r="G198" s="151">
        <f t="shared" si="5"/>
        <v>0</v>
      </c>
      <c r="H198" s="124"/>
      <c r="I198" s="67"/>
      <c r="J198" s="67"/>
      <c r="K198" s="67"/>
      <c r="L198" s="67"/>
    </row>
    <row r="199" spans="2:12" s="39" customFormat="1">
      <c r="B199" s="24" t="s">
        <v>312</v>
      </c>
      <c r="C199" s="41" t="s">
        <v>315</v>
      </c>
      <c r="D199" s="33" t="s">
        <v>43</v>
      </c>
      <c r="E199" s="150">
        <v>3.4</v>
      </c>
      <c r="F199" s="151">
        <v>0</v>
      </c>
      <c r="G199" s="151">
        <f t="shared" si="5"/>
        <v>0</v>
      </c>
      <c r="H199" s="124"/>
      <c r="I199" s="4"/>
      <c r="J199" s="4"/>
      <c r="K199" s="4"/>
      <c r="L199" s="4"/>
    </row>
    <row r="200" spans="2:12" s="39" customFormat="1">
      <c r="B200" s="24" t="s">
        <v>386</v>
      </c>
      <c r="C200" s="41" t="s">
        <v>389</v>
      </c>
      <c r="D200" s="33" t="s">
        <v>43</v>
      </c>
      <c r="E200" s="150">
        <v>10.5</v>
      </c>
      <c r="F200" s="151">
        <v>0</v>
      </c>
      <c r="G200" s="151">
        <f t="shared" si="5"/>
        <v>0</v>
      </c>
      <c r="H200" s="124"/>
      <c r="I200" s="4"/>
      <c r="J200" s="4"/>
      <c r="K200" s="4"/>
      <c r="L200" s="4"/>
    </row>
    <row r="201" spans="2:12" s="39" customFormat="1">
      <c r="B201" s="24" t="s">
        <v>350</v>
      </c>
      <c r="C201" s="41" t="s">
        <v>370</v>
      </c>
      <c r="D201" s="33" t="s">
        <v>43</v>
      </c>
      <c r="E201" s="150">
        <v>8.1999999999999993</v>
      </c>
      <c r="F201" s="151">
        <v>0</v>
      </c>
      <c r="G201" s="151">
        <f t="shared" si="5"/>
        <v>0</v>
      </c>
      <c r="H201" s="124"/>
      <c r="I201" s="4"/>
      <c r="J201" s="4"/>
      <c r="K201" s="4"/>
      <c r="L201" s="4"/>
    </row>
    <row r="202" spans="2:12" s="39" customFormat="1">
      <c r="B202" s="40"/>
      <c r="C202" s="141" t="s">
        <v>296</v>
      </c>
      <c r="D202" s="33"/>
      <c r="E202" s="69"/>
      <c r="F202" s="148">
        <v>0.90839999999999999</v>
      </c>
      <c r="G202" s="123">
        <f>SUM(G198:G201)*F202</f>
        <v>0</v>
      </c>
      <c r="H202" s="124"/>
      <c r="I202" s="4"/>
      <c r="J202" s="4"/>
      <c r="K202" s="4"/>
      <c r="L202" s="4"/>
    </row>
    <row r="203" spans="2:12" s="39" customFormat="1" ht="16.5" customHeight="1">
      <c r="B203" s="40"/>
      <c r="C203" s="41"/>
      <c r="D203" s="33"/>
      <c r="E203" s="69"/>
      <c r="F203" s="25" t="s">
        <v>298</v>
      </c>
      <c r="G203" s="152">
        <f>SUM(G195:G202)</f>
        <v>0</v>
      </c>
      <c r="H203" s="124"/>
      <c r="I203" s="4"/>
      <c r="J203" s="4"/>
      <c r="K203" s="4"/>
      <c r="L203" s="4"/>
    </row>
    <row r="204" spans="2:12" s="39" customFormat="1">
      <c r="B204" s="40"/>
      <c r="C204" s="41"/>
      <c r="D204" s="33"/>
      <c r="E204" s="69"/>
      <c r="F204" s="69"/>
      <c r="G204" s="123"/>
      <c r="H204" s="124"/>
      <c r="I204" s="4"/>
      <c r="J204" s="4"/>
      <c r="K204" s="4"/>
      <c r="L204" s="4"/>
    </row>
    <row r="205" spans="2:12" s="39" customFormat="1" ht="115.5">
      <c r="B205" s="24" t="s">
        <v>1099</v>
      </c>
      <c r="C205" s="147" t="s">
        <v>189</v>
      </c>
      <c r="D205" s="38" t="s">
        <v>1040</v>
      </c>
      <c r="E205" s="25"/>
      <c r="F205" s="25"/>
      <c r="G205" s="152"/>
      <c r="H205" s="153"/>
      <c r="I205" s="4"/>
      <c r="J205" s="4"/>
    </row>
    <row r="206" spans="2:12" s="39" customFormat="1" ht="18">
      <c r="B206" s="24">
        <v>26113</v>
      </c>
      <c r="C206" s="41" t="s">
        <v>432</v>
      </c>
      <c r="D206" s="33" t="s">
        <v>1035</v>
      </c>
      <c r="E206" s="150">
        <v>1</v>
      </c>
      <c r="F206" s="151">
        <v>0</v>
      </c>
      <c r="G206" s="151">
        <f t="shared" ref="G206:G212" si="6">E206*F206</f>
        <v>0</v>
      </c>
      <c r="H206" s="124"/>
    </row>
    <row r="207" spans="2:12" s="39" customFormat="1">
      <c r="B207" s="24">
        <v>10943</v>
      </c>
      <c r="C207" s="41" t="s">
        <v>433</v>
      </c>
      <c r="D207" s="33" t="s">
        <v>371</v>
      </c>
      <c r="E207" s="150">
        <v>40</v>
      </c>
      <c r="F207" s="151">
        <v>0</v>
      </c>
      <c r="G207" s="151">
        <f t="shared" si="6"/>
        <v>0</v>
      </c>
      <c r="H207" s="124"/>
    </row>
    <row r="208" spans="2:12" s="39" customFormat="1">
      <c r="B208" s="24" t="s">
        <v>435</v>
      </c>
      <c r="C208" s="41" t="s">
        <v>434</v>
      </c>
      <c r="D208" s="33" t="s">
        <v>12</v>
      </c>
      <c r="E208" s="150">
        <f>6*10</f>
        <v>60</v>
      </c>
      <c r="F208" s="151">
        <v>0</v>
      </c>
      <c r="G208" s="151">
        <f t="shared" si="6"/>
        <v>0</v>
      </c>
      <c r="H208" s="124"/>
    </row>
    <row r="209" spans="2:12" s="39" customFormat="1">
      <c r="B209" s="24" t="s">
        <v>348</v>
      </c>
      <c r="C209" s="41" t="s">
        <v>368</v>
      </c>
      <c r="D209" s="33" t="s">
        <v>43</v>
      </c>
      <c r="E209" s="150">
        <v>5.2</v>
      </c>
      <c r="F209" s="151">
        <v>0</v>
      </c>
      <c r="G209" s="151">
        <f t="shared" si="6"/>
        <v>0</v>
      </c>
      <c r="H209" s="124"/>
    </row>
    <row r="210" spans="2:12" s="39" customFormat="1">
      <c r="B210" s="24" t="s">
        <v>312</v>
      </c>
      <c r="C210" s="41" t="s">
        <v>315</v>
      </c>
      <c r="D210" s="33" t="s">
        <v>43</v>
      </c>
      <c r="E210" s="150">
        <v>6.6</v>
      </c>
      <c r="F210" s="151">
        <v>0</v>
      </c>
      <c r="G210" s="151">
        <f t="shared" si="6"/>
        <v>0</v>
      </c>
      <c r="H210" s="124"/>
    </row>
    <row r="211" spans="2:12" s="39" customFormat="1">
      <c r="B211" s="24" t="s">
        <v>386</v>
      </c>
      <c r="C211" s="41" t="s">
        <v>389</v>
      </c>
      <c r="D211" s="33" t="s">
        <v>43</v>
      </c>
      <c r="E211" s="150">
        <v>21</v>
      </c>
      <c r="F211" s="151">
        <v>0</v>
      </c>
      <c r="G211" s="151">
        <f t="shared" si="6"/>
        <v>0</v>
      </c>
      <c r="H211" s="124"/>
    </row>
    <row r="212" spans="2:12" s="39" customFormat="1">
      <c r="B212" s="24" t="s">
        <v>350</v>
      </c>
      <c r="C212" s="41" t="s">
        <v>370</v>
      </c>
      <c r="D212" s="33" t="s">
        <v>43</v>
      </c>
      <c r="E212" s="150">
        <v>16.399999999999999</v>
      </c>
      <c r="F212" s="151">
        <v>0</v>
      </c>
      <c r="G212" s="151">
        <f t="shared" si="6"/>
        <v>0</v>
      </c>
      <c r="H212" s="124"/>
    </row>
    <row r="213" spans="2:12" s="39" customFormat="1">
      <c r="B213" s="40"/>
      <c r="C213" s="141" t="s">
        <v>296</v>
      </c>
      <c r="D213" s="33"/>
      <c r="E213" s="69"/>
      <c r="F213" s="148">
        <v>0.90839999999999999</v>
      </c>
      <c r="G213" s="123">
        <f>SUM(G209:G212)*F213</f>
        <v>0</v>
      </c>
      <c r="H213" s="124"/>
    </row>
    <row r="214" spans="2:12">
      <c r="B214" s="40"/>
      <c r="C214" s="41"/>
      <c r="D214" s="33"/>
      <c r="E214" s="69"/>
      <c r="F214" s="25" t="s">
        <v>298</v>
      </c>
      <c r="G214" s="152">
        <f>SUM(G206:G213)</f>
        <v>0</v>
      </c>
      <c r="H214" s="124"/>
      <c r="I214" s="39"/>
      <c r="J214" s="39"/>
      <c r="K214" s="39"/>
      <c r="L214" s="39"/>
    </row>
    <row r="215" spans="2:12">
      <c r="B215" s="40"/>
      <c r="C215" s="41"/>
      <c r="D215" s="33"/>
      <c r="E215" s="69"/>
      <c r="F215" s="69"/>
      <c r="G215" s="123"/>
      <c r="H215" s="124"/>
      <c r="I215" s="39"/>
      <c r="J215" s="39"/>
      <c r="K215" s="39"/>
      <c r="L215" s="39"/>
    </row>
    <row r="216" spans="2:12" s="67" customFormat="1" ht="15">
      <c r="B216" s="24" t="s">
        <v>39</v>
      </c>
      <c r="C216" s="52" t="s">
        <v>35</v>
      </c>
      <c r="D216" s="59"/>
      <c r="E216" s="69"/>
      <c r="F216" s="69"/>
      <c r="G216" s="123"/>
      <c r="H216" s="124"/>
      <c r="I216" s="39"/>
      <c r="J216" s="39"/>
      <c r="K216" s="39"/>
      <c r="L216" s="39"/>
    </row>
    <row r="217" spans="2:12" ht="98.25" customHeight="1">
      <c r="B217" s="24" t="s">
        <v>40</v>
      </c>
      <c r="C217" s="147" t="s">
        <v>195</v>
      </c>
      <c r="D217" s="38" t="s">
        <v>1040</v>
      </c>
      <c r="E217" s="25"/>
      <c r="F217" s="25"/>
      <c r="G217" s="152"/>
      <c r="H217" s="153"/>
      <c r="I217" s="39"/>
      <c r="J217" s="39"/>
      <c r="K217" s="39"/>
      <c r="L217" s="39"/>
    </row>
    <row r="218" spans="2:12" ht="18">
      <c r="B218" s="211" t="s">
        <v>436</v>
      </c>
      <c r="C218" s="224" t="s">
        <v>437</v>
      </c>
      <c r="D218" s="219" t="s">
        <v>1030</v>
      </c>
      <c r="E218" s="227">
        <v>10</v>
      </c>
      <c r="F218" s="228">
        <v>0</v>
      </c>
      <c r="G218" s="228">
        <f t="shared" ref="G218:G225" si="7">E218*F218</f>
        <v>0</v>
      </c>
      <c r="H218" s="216"/>
      <c r="I218" s="39"/>
      <c r="J218" s="39"/>
      <c r="K218" s="39"/>
      <c r="L218" s="39"/>
    </row>
    <row r="219" spans="2:12" ht="18">
      <c r="B219" s="24">
        <v>26113</v>
      </c>
      <c r="C219" s="41" t="s">
        <v>432</v>
      </c>
      <c r="D219" s="33" t="s">
        <v>1035</v>
      </c>
      <c r="E219" s="150">
        <v>0.15</v>
      </c>
      <c r="F219" s="228">
        <v>0</v>
      </c>
      <c r="G219" s="151">
        <f t="shared" si="7"/>
        <v>0</v>
      </c>
      <c r="H219" s="124"/>
      <c r="I219" s="39"/>
      <c r="J219" s="39"/>
      <c r="K219" s="39"/>
      <c r="L219" s="39"/>
    </row>
    <row r="220" spans="2:12">
      <c r="B220" s="24">
        <v>10943</v>
      </c>
      <c r="C220" s="41" t="s">
        <v>433</v>
      </c>
      <c r="D220" s="33" t="s">
        <v>371</v>
      </c>
      <c r="E220" s="150">
        <v>10</v>
      </c>
      <c r="F220" s="228">
        <v>0</v>
      </c>
      <c r="G220" s="151">
        <f t="shared" si="7"/>
        <v>0</v>
      </c>
      <c r="H220" s="124"/>
      <c r="I220" s="39"/>
      <c r="J220" s="39"/>
      <c r="K220" s="39"/>
      <c r="L220" s="39"/>
    </row>
    <row r="221" spans="2:12">
      <c r="B221" s="24" t="s">
        <v>435</v>
      </c>
      <c r="C221" s="41" t="s">
        <v>434</v>
      </c>
      <c r="D221" s="33" t="s">
        <v>12</v>
      </c>
      <c r="E221" s="150">
        <v>20</v>
      </c>
      <c r="F221" s="228">
        <v>0</v>
      </c>
      <c r="G221" s="151">
        <f t="shared" si="7"/>
        <v>0</v>
      </c>
      <c r="H221" s="124"/>
      <c r="I221" s="39"/>
      <c r="J221" s="39"/>
      <c r="K221" s="39"/>
      <c r="L221" s="39"/>
    </row>
    <row r="222" spans="2:12">
      <c r="B222" s="24" t="s">
        <v>348</v>
      </c>
      <c r="C222" s="41" t="s">
        <v>368</v>
      </c>
      <c r="D222" s="33" t="s">
        <v>43</v>
      </c>
      <c r="E222" s="150">
        <v>4.5</v>
      </c>
      <c r="F222" s="228">
        <v>0</v>
      </c>
      <c r="G222" s="151">
        <f t="shared" si="7"/>
        <v>0</v>
      </c>
      <c r="H222" s="124"/>
      <c r="I222" s="39"/>
      <c r="J222" s="39"/>
      <c r="K222" s="39"/>
      <c r="L222" s="39"/>
    </row>
    <row r="223" spans="2:12">
      <c r="B223" s="24" t="s">
        <v>312</v>
      </c>
      <c r="C223" s="41" t="s">
        <v>315</v>
      </c>
      <c r="D223" s="33" t="s">
        <v>43</v>
      </c>
      <c r="E223" s="150">
        <v>5.4</v>
      </c>
      <c r="F223" s="228">
        <v>0</v>
      </c>
      <c r="G223" s="151">
        <f t="shared" si="7"/>
        <v>0</v>
      </c>
      <c r="H223" s="124"/>
      <c r="I223" s="39"/>
      <c r="J223" s="39"/>
      <c r="K223" s="39"/>
      <c r="L223" s="39"/>
    </row>
    <row r="224" spans="2:12">
      <c r="B224" s="24" t="s">
        <v>386</v>
      </c>
      <c r="C224" s="41" t="s">
        <v>389</v>
      </c>
      <c r="D224" s="33" t="s">
        <v>43</v>
      </c>
      <c r="E224" s="150">
        <v>17.7</v>
      </c>
      <c r="F224" s="228">
        <v>0</v>
      </c>
      <c r="G224" s="151">
        <f t="shared" si="7"/>
        <v>0</v>
      </c>
      <c r="H224" s="124"/>
      <c r="I224" s="39"/>
      <c r="J224" s="39"/>
      <c r="K224" s="39"/>
      <c r="L224" s="39"/>
    </row>
    <row r="225" spans="2:12">
      <c r="B225" s="24" t="s">
        <v>350</v>
      </c>
      <c r="C225" s="41" t="s">
        <v>370</v>
      </c>
      <c r="D225" s="33" t="s">
        <v>43</v>
      </c>
      <c r="E225" s="150">
        <v>13.4</v>
      </c>
      <c r="F225" s="228">
        <v>0</v>
      </c>
      <c r="G225" s="151">
        <f t="shared" si="7"/>
        <v>0</v>
      </c>
      <c r="H225" s="124"/>
      <c r="I225" s="39"/>
      <c r="J225" s="39"/>
      <c r="K225" s="39"/>
      <c r="L225" s="39"/>
    </row>
    <row r="226" spans="2:12">
      <c r="B226" s="40"/>
      <c r="C226" s="141" t="s">
        <v>296</v>
      </c>
      <c r="D226" s="33"/>
      <c r="E226" s="69"/>
      <c r="F226" s="148">
        <v>0.90839999999999999</v>
      </c>
      <c r="G226" s="123">
        <f>SUM(G222:G225)*F226</f>
        <v>0</v>
      </c>
      <c r="H226" s="124"/>
      <c r="I226" s="39"/>
      <c r="J226" s="39"/>
      <c r="K226" s="39"/>
      <c r="L226" s="39"/>
    </row>
    <row r="227" spans="2:12">
      <c r="B227" s="40"/>
      <c r="C227" s="41"/>
      <c r="D227" s="33"/>
      <c r="E227" s="69"/>
      <c r="F227" s="25" t="s">
        <v>298</v>
      </c>
      <c r="G227" s="152">
        <f>SUM(G218:G226)</f>
        <v>0</v>
      </c>
      <c r="H227" s="124"/>
      <c r="I227" s="39"/>
      <c r="J227" s="39"/>
      <c r="K227" s="39"/>
      <c r="L227" s="39"/>
    </row>
    <row r="228" spans="2:12">
      <c r="B228" s="40"/>
      <c r="C228" s="41"/>
      <c r="D228" s="33"/>
      <c r="E228" s="69"/>
      <c r="F228" s="69"/>
      <c r="G228" s="123"/>
      <c r="H228" s="124"/>
      <c r="I228" s="39"/>
      <c r="J228" s="39"/>
      <c r="K228" s="39"/>
      <c r="L228" s="39"/>
    </row>
    <row r="229" spans="2:12" ht="77.25" customHeight="1">
      <c r="B229" s="24" t="s">
        <v>41</v>
      </c>
      <c r="C229" s="147" t="s">
        <v>196</v>
      </c>
      <c r="D229" s="38" t="s">
        <v>1040</v>
      </c>
      <c r="E229" s="25"/>
      <c r="F229" s="25"/>
      <c r="G229" s="152"/>
      <c r="H229" s="153"/>
      <c r="I229" s="39"/>
      <c r="J229" s="39"/>
      <c r="K229" s="39"/>
      <c r="L229" s="39"/>
    </row>
    <row r="230" spans="2:12" ht="18">
      <c r="B230" s="24">
        <v>26113</v>
      </c>
      <c r="C230" s="41" t="s">
        <v>432</v>
      </c>
      <c r="D230" s="33" t="s">
        <v>1035</v>
      </c>
      <c r="E230" s="150">
        <v>0.3</v>
      </c>
      <c r="F230" s="151">
        <v>0</v>
      </c>
      <c r="G230" s="151">
        <f t="shared" ref="G230:G236" si="8">E230*F230</f>
        <v>0</v>
      </c>
      <c r="H230" s="124"/>
      <c r="I230" s="39"/>
      <c r="J230" s="39"/>
      <c r="K230" s="39"/>
      <c r="L230" s="39"/>
    </row>
    <row r="231" spans="2:12">
      <c r="B231" s="24">
        <v>10943</v>
      </c>
      <c r="C231" s="41" t="s">
        <v>433</v>
      </c>
      <c r="D231" s="33" t="s">
        <v>371</v>
      </c>
      <c r="E231" s="150">
        <v>20</v>
      </c>
      <c r="F231" s="151">
        <v>0</v>
      </c>
      <c r="G231" s="151">
        <f t="shared" si="8"/>
        <v>0</v>
      </c>
      <c r="H231" s="124"/>
      <c r="I231" s="39"/>
      <c r="J231" s="39"/>
      <c r="K231" s="39"/>
      <c r="L231" s="39"/>
    </row>
    <row r="232" spans="2:12">
      <c r="B232" s="24" t="s">
        <v>435</v>
      </c>
      <c r="C232" s="41" t="s">
        <v>434</v>
      </c>
      <c r="D232" s="33" t="s">
        <v>12</v>
      </c>
      <c r="E232" s="150">
        <v>35</v>
      </c>
      <c r="F232" s="151">
        <v>0</v>
      </c>
      <c r="G232" s="151">
        <f t="shared" si="8"/>
        <v>0</v>
      </c>
      <c r="H232" s="124"/>
      <c r="I232" s="39"/>
      <c r="J232" s="39"/>
      <c r="K232" s="39"/>
      <c r="L232" s="39"/>
    </row>
    <row r="233" spans="2:12">
      <c r="B233" s="24" t="s">
        <v>348</v>
      </c>
      <c r="C233" s="41" t="s">
        <v>368</v>
      </c>
      <c r="D233" s="33" t="s">
        <v>43</v>
      </c>
      <c r="E233" s="150">
        <v>5</v>
      </c>
      <c r="F233" s="151">
        <v>0</v>
      </c>
      <c r="G233" s="151">
        <f t="shared" si="8"/>
        <v>0</v>
      </c>
      <c r="H233" s="124"/>
      <c r="I233" s="39"/>
      <c r="J233" s="39"/>
      <c r="K233" s="39"/>
      <c r="L233" s="39"/>
    </row>
    <row r="234" spans="2:12">
      <c r="B234" s="24" t="s">
        <v>312</v>
      </c>
      <c r="C234" s="41" t="s">
        <v>315</v>
      </c>
      <c r="D234" s="33" t="s">
        <v>43</v>
      </c>
      <c r="E234" s="150">
        <v>6.5</v>
      </c>
      <c r="F234" s="151">
        <v>0</v>
      </c>
      <c r="G234" s="151">
        <f t="shared" si="8"/>
        <v>0</v>
      </c>
      <c r="H234" s="124"/>
      <c r="I234" s="39"/>
      <c r="J234" s="39"/>
      <c r="K234" s="39"/>
      <c r="L234" s="39"/>
    </row>
    <row r="235" spans="2:12">
      <c r="B235" s="24" t="s">
        <v>386</v>
      </c>
      <c r="C235" s="41" t="s">
        <v>389</v>
      </c>
      <c r="D235" s="33" t="s">
        <v>43</v>
      </c>
      <c r="E235" s="150">
        <v>18.2</v>
      </c>
      <c r="F235" s="151">
        <v>0</v>
      </c>
      <c r="G235" s="151">
        <f t="shared" si="8"/>
        <v>0</v>
      </c>
      <c r="H235" s="124"/>
    </row>
    <row r="236" spans="2:12">
      <c r="B236" s="24" t="s">
        <v>350</v>
      </c>
      <c r="C236" s="41" t="s">
        <v>370</v>
      </c>
      <c r="D236" s="33" t="s">
        <v>43</v>
      </c>
      <c r="E236" s="150">
        <v>15</v>
      </c>
      <c r="F236" s="151">
        <v>0</v>
      </c>
      <c r="G236" s="151">
        <f t="shared" si="8"/>
        <v>0</v>
      </c>
      <c r="H236" s="124"/>
    </row>
    <row r="237" spans="2:12" s="67" customFormat="1">
      <c r="B237" s="40"/>
      <c r="C237" s="141" t="s">
        <v>296</v>
      </c>
      <c r="D237" s="33"/>
      <c r="E237" s="69"/>
      <c r="F237" s="148">
        <v>0.90839999999999999</v>
      </c>
      <c r="G237" s="123">
        <f>SUM(G233:G236)*F237</f>
        <v>0</v>
      </c>
      <c r="H237" s="124"/>
      <c r="I237" s="4"/>
      <c r="J237" s="4"/>
      <c r="K237" s="4"/>
      <c r="L237" s="4"/>
    </row>
    <row r="238" spans="2:12">
      <c r="B238" s="40"/>
      <c r="C238" s="41"/>
      <c r="D238" s="33"/>
      <c r="E238" s="69"/>
      <c r="F238" s="25" t="s">
        <v>298</v>
      </c>
      <c r="G238" s="152">
        <f>SUM(G230:G237)</f>
        <v>0</v>
      </c>
      <c r="H238" s="124"/>
      <c r="I238" s="67"/>
      <c r="J238" s="67"/>
      <c r="K238" s="67"/>
      <c r="L238" s="67"/>
    </row>
    <row r="239" spans="2:12">
      <c r="B239" s="40"/>
      <c r="C239" s="41"/>
      <c r="D239" s="33"/>
      <c r="E239" s="69"/>
      <c r="F239" s="25"/>
      <c r="G239" s="152"/>
      <c r="H239" s="124"/>
    </row>
    <row r="240" spans="2:12" ht="25.5">
      <c r="B240" s="24" t="s">
        <v>1100</v>
      </c>
      <c r="C240" s="238" t="s">
        <v>192</v>
      </c>
      <c r="D240" s="38" t="s">
        <v>316</v>
      </c>
      <c r="E240" s="25"/>
      <c r="F240" s="155"/>
      <c r="G240" s="155"/>
      <c r="H240" s="153"/>
    </row>
    <row r="241" spans="1:8">
      <c r="B241" s="24" t="s">
        <v>1054</v>
      </c>
      <c r="C241" s="41" t="s">
        <v>1055</v>
      </c>
      <c r="D241" s="33" t="s">
        <v>28</v>
      </c>
      <c r="E241" s="150">
        <v>1</v>
      </c>
      <c r="F241" s="151">
        <v>0</v>
      </c>
      <c r="G241" s="151">
        <f>E241*F241</f>
        <v>0</v>
      </c>
      <c r="H241" s="124"/>
    </row>
    <row r="242" spans="1:8">
      <c r="B242" s="24" t="s">
        <v>1056</v>
      </c>
      <c r="C242" s="41" t="s">
        <v>1057</v>
      </c>
      <c r="D242" s="33" t="s">
        <v>43</v>
      </c>
      <c r="E242" s="150">
        <v>0.5</v>
      </c>
      <c r="F242" s="151">
        <v>0</v>
      </c>
      <c r="G242" s="151">
        <f>E242*F242</f>
        <v>0</v>
      </c>
      <c r="H242" s="124"/>
    </row>
    <row r="243" spans="1:8">
      <c r="B243" s="24" t="s">
        <v>350</v>
      </c>
      <c r="C243" s="41" t="s">
        <v>370</v>
      </c>
      <c r="D243" s="33" t="s">
        <v>43</v>
      </c>
      <c r="E243" s="150">
        <v>0.7</v>
      </c>
      <c r="F243" s="151">
        <v>0</v>
      </c>
      <c r="G243" s="151">
        <f>E243*F243</f>
        <v>0</v>
      </c>
      <c r="H243" s="124"/>
    </row>
    <row r="244" spans="1:8">
      <c r="B244" s="40"/>
      <c r="C244" s="141" t="s">
        <v>296</v>
      </c>
      <c r="D244" s="33"/>
      <c r="E244" s="69"/>
      <c r="F244" s="148">
        <v>0.90839999999999999</v>
      </c>
      <c r="G244" s="123">
        <f>SUM(G242:G243)*F244</f>
        <v>0</v>
      </c>
      <c r="H244" s="124"/>
    </row>
    <row r="245" spans="1:8">
      <c r="B245" s="40"/>
      <c r="C245" s="41"/>
      <c r="D245" s="33"/>
      <c r="E245" s="69"/>
      <c r="F245" s="25" t="s">
        <v>298</v>
      </c>
      <c r="G245" s="152">
        <f>SUM(G241:G244)</f>
        <v>0</v>
      </c>
      <c r="H245" s="124"/>
    </row>
    <row r="246" spans="1:8">
      <c r="B246" s="40"/>
      <c r="C246" s="41"/>
      <c r="D246" s="33"/>
      <c r="E246" s="69"/>
      <c r="F246" s="25"/>
      <c r="G246" s="152"/>
      <c r="H246" s="124"/>
    </row>
    <row r="247" spans="1:8" ht="25.5">
      <c r="B247" s="24" t="s">
        <v>1101</v>
      </c>
      <c r="C247" s="147" t="s">
        <v>191</v>
      </c>
      <c r="D247" s="38" t="s">
        <v>316</v>
      </c>
      <c r="E247" s="25"/>
      <c r="F247" s="155"/>
      <c r="G247" s="155"/>
      <c r="H247" s="153"/>
    </row>
    <row r="248" spans="1:8">
      <c r="A248" s="229"/>
      <c r="B248" s="24">
        <v>24619</v>
      </c>
      <c r="C248" s="41" t="s">
        <v>438</v>
      </c>
      <c r="D248" s="33" t="s">
        <v>28</v>
      </c>
      <c r="E248" s="150">
        <v>1.2</v>
      </c>
      <c r="F248" s="151">
        <v>0</v>
      </c>
      <c r="G248" s="151">
        <f>E248*F248</f>
        <v>0</v>
      </c>
      <c r="H248" s="124"/>
    </row>
    <row r="249" spans="1:8">
      <c r="B249" s="24">
        <v>1400</v>
      </c>
      <c r="C249" s="41" t="s">
        <v>439</v>
      </c>
      <c r="D249" s="33" t="s">
        <v>371</v>
      </c>
      <c r="E249" s="150">
        <v>0.2</v>
      </c>
      <c r="F249" s="151">
        <v>0</v>
      </c>
      <c r="G249" s="151">
        <f>E249*F249</f>
        <v>0</v>
      </c>
      <c r="H249" s="124"/>
    </row>
    <row r="250" spans="1:8">
      <c r="B250" s="24" t="s">
        <v>386</v>
      </c>
      <c r="C250" s="41" t="s">
        <v>389</v>
      </c>
      <c r="D250" s="33" t="s">
        <v>43</v>
      </c>
      <c r="E250" s="150">
        <v>3</v>
      </c>
      <c r="F250" s="151">
        <v>0</v>
      </c>
      <c r="G250" s="151">
        <f>E250*F250</f>
        <v>0</v>
      </c>
      <c r="H250" s="124"/>
    </row>
    <row r="251" spans="1:8">
      <c r="B251" s="24" t="s">
        <v>350</v>
      </c>
      <c r="C251" s="41" t="s">
        <v>370</v>
      </c>
      <c r="D251" s="33" t="s">
        <v>43</v>
      </c>
      <c r="E251" s="150">
        <v>4</v>
      </c>
      <c r="F251" s="151">
        <v>0</v>
      </c>
      <c r="G251" s="151">
        <f>E251*F251</f>
        <v>0</v>
      </c>
      <c r="H251" s="124"/>
    </row>
    <row r="252" spans="1:8">
      <c r="B252" s="40"/>
      <c r="C252" s="141" t="s">
        <v>296</v>
      </c>
      <c r="D252" s="33"/>
      <c r="E252" s="69"/>
      <c r="F252" s="148">
        <v>0.90839999999999999</v>
      </c>
      <c r="G252" s="123">
        <f>SUM(G250:G251)*F252</f>
        <v>0</v>
      </c>
      <c r="H252" s="124"/>
    </row>
    <row r="253" spans="1:8">
      <c r="B253" s="40"/>
      <c r="C253" s="41"/>
      <c r="D253" s="33"/>
      <c r="E253" s="69"/>
      <c r="F253" s="25" t="s">
        <v>298</v>
      </c>
      <c r="G253" s="152">
        <f>SUM(G248:G252)</f>
        <v>0</v>
      </c>
      <c r="H253" s="124"/>
    </row>
    <row r="254" spans="1:8">
      <c r="B254" s="24"/>
      <c r="C254" s="41"/>
      <c r="D254" s="33"/>
      <c r="E254" s="150"/>
      <c r="F254" s="151"/>
      <c r="G254" s="151"/>
      <c r="H254" s="124"/>
    </row>
    <row r="255" spans="1:8" ht="57" customHeight="1">
      <c r="B255" s="24" t="s">
        <v>1102</v>
      </c>
      <c r="C255" s="159" t="s">
        <v>200</v>
      </c>
      <c r="D255" s="38" t="s">
        <v>316</v>
      </c>
      <c r="E255" s="25"/>
      <c r="F255" s="25"/>
      <c r="G255" s="152"/>
      <c r="H255" s="153"/>
    </row>
    <row r="256" spans="1:8">
      <c r="B256" s="24">
        <v>24619</v>
      </c>
      <c r="C256" s="41" t="s">
        <v>438</v>
      </c>
      <c r="D256" s="33" t="s">
        <v>28</v>
      </c>
      <c r="E256" s="150">
        <v>0.3</v>
      </c>
      <c r="F256" s="151">
        <v>0</v>
      </c>
      <c r="G256" s="151">
        <f>E256*F256</f>
        <v>0</v>
      </c>
      <c r="H256" s="124"/>
    </row>
    <row r="257" spans="2:12" s="67" customFormat="1">
      <c r="B257" s="24">
        <v>1400</v>
      </c>
      <c r="C257" s="41" t="s">
        <v>439</v>
      </c>
      <c r="D257" s="33" t="s">
        <v>371</v>
      </c>
      <c r="E257" s="150">
        <v>0.1</v>
      </c>
      <c r="F257" s="151">
        <v>0</v>
      </c>
      <c r="G257" s="151">
        <f>E257*F257</f>
        <v>0</v>
      </c>
      <c r="H257" s="124"/>
      <c r="I257" s="137"/>
      <c r="J257" s="4"/>
      <c r="K257" s="4"/>
      <c r="L257" s="4"/>
    </row>
    <row r="258" spans="2:12">
      <c r="B258" s="24" t="s">
        <v>386</v>
      </c>
      <c r="C258" s="41" t="s">
        <v>389</v>
      </c>
      <c r="D258" s="33" t="s">
        <v>43</v>
      </c>
      <c r="E258" s="150">
        <v>5</v>
      </c>
      <c r="F258" s="151">
        <v>0</v>
      </c>
      <c r="G258" s="151">
        <f>E258*F258</f>
        <v>0</v>
      </c>
      <c r="H258" s="124"/>
    </row>
    <row r="259" spans="2:12">
      <c r="B259" s="24" t="s">
        <v>350</v>
      </c>
      <c r="C259" s="41" t="s">
        <v>370</v>
      </c>
      <c r="D259" s="33" t="s">
        <v>43</v>
      </c>
      <c r="E259" s="150">
        <v>3</v>
      </c>
      <c r="F259" s="151">
        <v>0</v>
      </c>
      <c r="G259" s="151">
        <f>E259*F259</f>
        <v>0</v>
      </c>
      <c r="H259" s="124"/>
      <c r="I259" s="67"/>
      <c r="J259" s="67"/>
      <c r="K259" s="67"/>
      <c r="L259" s="67"/>
    </row>
    <row r="260" spans="2:12">
      <c r="B260" s="40"/>
      <c r="C260" s="141" t="s">
        <v>296</v>
      </c>
      <c r="D260" s="33"/>
      <c r="E260" s="69"/>
      <c r="F260" s="148">
        <v>0.90839999999999999</v>
      </c>
      <c r="G260" s="123">
        <f>SUM(G258:G259)*F260</f>
        <v>0</v>
      </c>
      <c r="H260" s="124"/>
    </row>
    <row r="261" spans="2:12">
      <c r="B261" s="40"/>
      <c r="C261" s="41"/>
      <c r="D261" s="33"/>
      <c r="E261" s="69"/>
      <c r="F261" s="25" t="s">
        <v>298</v>
      </c>
      <c r="G261" s="152">
        <f>SUM(G256:G260)</f>
        <v>0</v>
      </c>
      <c r="H261" s="124"/>
    </row>
    <row r="262" spans="2:12">
      <c r="B262" s="24"/>
      <c r="C262" s="41"/>
      <c r="D262" s="33"/>
      <c r="E262" s="150"/>
      <c r="F262" s="151"/>
      <c r="G262" s="151"/>
      <c r="H262" s="124"/>
    </row>
    <row r="263" spans="2:12" ht="118.5" customHeight="1">
      <c r="B263" s="24" t="s">
        <v>1103</v>
      </c>
      <c r="C263" s="159" t="s">
        <v>266</v>
      </c>
      <c r="D263" s="48" t="s">
        <v>1039</v>
      </c>
      <c r="E263" s="25"/>
      <c r="F263" s="25"/>
      <c r="G263" s="152"/>
      <c r="H263" s="153"/>
    </row>
    <row r="264" spans="2:12">
      <c r="B264" s="24" t="s">
        <v>441</v>
      </c>
      <c r="C264" s="41" t="s">
        <v>440</v>
      </c>
      <c r="D264" s="33" t="s">
        <v>28</v>
      </c>
      <c r="E264" s="150">
        <v>4.4000000000000004</v>
      </c>
      <c r="F264" s="151">
        <v>0</v>
      </c>
      <c r="G264" s="151">
        <f t="shared" ref="G264:G269" si="9">E264*F264</f>
        <v>0</v>
      </c>
      <c r="H264" s="124"/>
    </row>
    <row r="265" spans="2:12">
      <c r="B265" s="24">
        <v>1400</v>
      </c>
      <c r="C265" s="41" t="s">
        <v>439</v>
      </c>
      <c r="D265" s="33" t="s">
        <v>371</v>
      </c>
      <c r="E265" s="150">
        <v>0.4</v>
      </c>
      <c r="F265" s="151">
        <v>0</v>
      </c>
      <c r="G265" s="151">
        <f t="shared" si="9"/>
        <v>0</v>
      </c>
      <c r="H265" s="124"/>
    </row>
    <row r="266" spans="2:12">
      <c r="B266" s="24">
        <v>10943</v>
      </c>
      <c r="C266" s="41" t="s">
        <v>433</v>
      </c>
      <c r="D266" s="33" t="s">
        <v>371</v>
      </c>
      <c r="E266" s="150">
        <v>4</v>
      </c>
      <c r="F266" s="151">
        <v>0</v>
      </c>
      <c r="G266" s="151">
        <f t="shared" si="9"/>
        <v>0</v>
      </c>
      <c r="H266" s="124"/>
    </row>
    <row r="267" spans="2:12" s="67" customFormat="1">
      <c r="B267" s="24" t="s">
        <v>435</v>
      </c>
      <c r="C267" s="41" t="s">
        <v>434</v>
      </c>
      <c r="D267" s="33" t="s">
        <v>12</v>
      </c>
      <c r="E267" s="150">
        <v>6</v>
      </c>
      <c r="F267" s="151">
        <v>0</v>
      </c>
      <c r="G267" s="151">
        <f t="shared" si="9"/>
        <v>0</v>
      </c>
      <c r="H267" s="124"/>
      <c r="I267" s="4"/>
      <c r="J267" s="4"/>
      <c r="K267" s="4"/>
      <c r="L267" s="4"/>
    </row>
    <row r="268" spans="2:12">
      <c r="B268" s="24" t="s">
        <v>386</v>
      </c>
      <c r="C268" s="41" t="s">
        <v>389</v>
      </c>
      <c r="D268" s="33" t="s">
        <v>43</v>
      </c>
      <c r="E268" s="150">
        <v>3</v>
      </c>
      <c r="F268" s="151">
        <v>0</v>
      </c>
      <c r="G268" s="151">
        <f t="shared" si="9"/>
        <v>0</v>
      </c>
      <c r="H268" s="124"/>
    </row>
    <row r="269" spans="2:12">
      <c r="B269" s="24" t="s">
        <v>350</v>
      </c>
      <c r="C269" s="41" t="s">
        <v>370</v>
      </c>
      <c r="D269" s="33" t="s">
        <v>43</v>
      </c>
      <c r="E269" s="150">
        <v>2</v>
      </c>
      <c r="F269" s="151">
        <v>0</v>
      </c>
      <c r="G269" s="151">
        <f t="shared" si="9"/>
        <v>0</v>
      </c>
      <c r="H269" s="124"/>
    </row>
    <row r="270" spans="2:12">
      <c r="B270" s="40"/>
      <c r="C270" s="141" t="s">
        <v>296</v>
      </c>
      <c r="D270" s="33"/>
      <c r="E270" s="69"/>
      <c r="F270" s="148">
        <v>0.90839999999999999</v>
      </c>
      <c r="G270" s="123">
        <f>SUM(G268:G269)*F270</f>
        <v>0</v>
      </c>
      <c r="H270" s="124"/>
    </row>
    <row r="271" spans="2:12">
      <c r="B271" s="40"/>
      <c r="C271" s="41"/>
      <c r="D271" s="33"/>
      <c r="E271" s="69"/>
      <c r="F271" s="25" t="s">
        <v>298</v>
      </c>
      <c r="G271" s="152">
        <f>SUM(G264:G270)</f>
        <v>0</v>
      </c>
      <c r="H271" s="124"/>
    </row>
    <row r="272" spans="2:12">
      <c r="B272" s="24"/>
      <c r="C272" s="41"/>
      <c r="D272" s="33"/>
      <c r="E272" s="150"/>
      <c r="F272" s="151"/>
      <c r="G272" s="151"/>
      <c r="H272" s="124"/>
    </row>
    <row r="273" spans="2:12" ht="27" customHeight="1">
      <c r="B273" s="24" t="s">
        <v>1104</v>
      </c>
      <c r="C273" s="147" t="s">
        <v>194</v>
      </c>
      <c r="D273" s="48" t="s">
        <v>1039</v>
      </c>
      <c r="E273" s="25"/>
      <c r="F273" s="25"/>
      <c r="G273" s="152"/>
      <c r="H273" s="153"/>
    </row>
    <row r="274" spans="2:12">
      <c r="B274" s="24" t="s">
        <v>442</v>
      </c>
      <c r="C274" s="41" t="s">
        <v>444</v>
      </c>
      <c r="D274" s="33" t="s">
        <v>373</v>
      </c>
      <c r="E274" s="150">
        <v>1</v>
      </c>
      <c r="F274" s="151">
        <v>0</v>
      </c>
      <c r="G274" s="151">
        <f>E274*F274</f>
        <v>0</v>
      </c>
      <c r="H274" s="124"/>
    </row>
    <row r="275" spans="2:12">
      <c r="B275" s="24" t="s">
        <v>443</v>
      </c>
      <c r="C275" s="41" t="s">
        <v>445</v>
      </c>
      <c r="D275" s="33" t="s">
        <v>373</v>
      </c>
      <c r="E275" s="150">
        <v>0.1</v>
      </c>
      <c r="F275" s="151">
        <v>0</v>
      </c>
      <c r="G275" s="151">
        <f>E275*F275</f>
        <v>0</v>
      </c>
      <c r="H275" s="124"/>
    </row>
    <row r="276" spans="2:12">
      <c r="B276" s="24" t="s">
        <v>312</v>
      </c>
      <c r="C276" s="41" t="s">
        <v>315</v>
      </c>
      <c r="D276" s="33" t="s">
        <v>43</v>
      </c>
      <c r="E276" s="150">
        <v>0.5</v>
      </c>
      <c r="F276" s="151">
        <v>0</v>
      </c>
      <c r="G276" s="151">
        <f>E276*F276</f>
        <v>0</v>
      </c>
      <c r="H276" s="124"/>
    </row>
    <row r="277" spans="2:12">
      <c r="B277" s="40"/>
      <c r="C277" s="141" t="s">
        <v>296</v>
      </c>
      <c r="D277" s="33"/>
      <c r="E277" s="69"/>
      <c r="F277" s="148">
        <v>0.90839999999999999</v>
      </c>
      <c r="G277" s="123">
        <f>G276*F277</f>
        <v>0</v>
      </c>
      <c r="H277" s="124"/>
    </row>
    <row r="278" spans="2:12" s="67" customFormat="1">
      <c r="B278" s="40"/>
      <c r="C278" s="41"/>
      <c r="D278" s="33"/>
      <c r="E278" s="69"/>
      <c r="F278" s="25" t="s">
        <v>298</v>
      </c>
      <c r="G278" s="152">
        <f>SUM(G274:G277)</f>
        <v>0</v>
      </c>
      <c r="H278" s="124"/>
      <c r="I278" s="4"/>
      <c r="J278" s="4"/>
      <c r="K278" s="4"/>
      <c r="L278" s="4"/>
    </row>
    <row r="279" spans="2:12">
      <c r="B279" s="40"/>
      <c r="C279" s="41"/>
      <c r="D279" s="33"/>
      <c r="E279" s="69"/>
      <c r="F279" s="69"/>
      <c r="G279" s="123"/>
      <c r="H279" s="124"/>
      <c r="I279" s="67"/>
      <c r="J279" s="67"/>
      <c r="K279" s="67"/>
      <c r="L279" s="67"/>
    </row>
    <row r="280" spans="2:12" ht="51.75">
      <c r="B280" s="24" t="s">
        <v>1105</v>
      </c>
      <c r="C280" s="147" t="s">
        <v>198</v>
      </c>
      <c r="D280" s="48" t="s">
        <v>1039</v>
      </c>
      <c r="E280" s="25"/>
      <c r="F280" s="25"/>
      <c r="G280" s="152"/>
      <c r="H280" s="153"/>
    </row>
    <row r="281" spans="2:12">
      <c r="B281" s="24">
        <v>36844</v>
      </c>
      <c r="C281" s="41" t="s">
        <v>446</v>
      </c>
      <c r="D281" s="33" t="s">
        <v>371</v>
      </c>
      <c r="E281" s="150">
        <v>0.2</v>
      </c>
      <c r="F281" s="151">
        <v>0</v>
      </c>
      <c r="G281" s="151">
        <f>E281*F281</f>
        <v>0</v>
      </c>
      <c r="H281" s="124"/>
    </row>
    <row r="282" spans="2:12">
      <c r="B282" s="24" t="s">
        <v>350</v>
      </c>
      <c r="C282" s="41" t="s">
        <v>370</v>
      </c>
      <c r="D282" s="33" t="s">
        <v>43</v>
      </c>
      <c r="E282" s="150">
        <v>0.7</v>
      </c>
      <c r="F282" s="151">
        <v>0</v>
      </c>
      <c r="G282" s="151">
        <f>E282*F282</f>
        <v>0</v>
      </c>
      <c r="H282" s="124"/>
    </row>
    <row r="283" spans="2:12">
      <c r="B283" s="24" t="s">
        <v>312</v>
      </c>
      <c r="C283" s="41" t="s">
        <v>315</v>
      </c>
      <c r="D283" s="33" t="s">
        <v>43</v>
      </c>
      <c r="E283" s="150">
        <v>0.7</v>
      </c>
      <c r="F283" s="151">
        <v>0</v>
      </c>
      <c r="G283" s="151">
        <f>E283*F283</f>
        <v>0</v>
      </c>
      <c r="H283" s="124"/>
    </row>
    <row r="284" spans="2:12">
      <c r="B284" s="40"/>
      <c r="C284" s="141" t="s">
        <v>296</v>
      </c>
      <c r="D284" s="33"/>
      <c r="E284" s="69"/>
      <c r="F284" s="148">
        <v>0.90839999999999999</v>
      </c>
      <c r="G284" s="123">
        <f>SUM(G282:G283)</f>
        <v>0</v>
      </c>
      <c r="H284" s="124"/>
    </row>
    <row r="285" spans="2:12">
      <c r="B285" s="40"/>
      <c r="C285" s="41"/>
      <c r="D285" s="33"/>
      <c r="E285" s="69"/>
      <c r="F285" s="25" t="s">
        <v>298</v>
      </c>
      <c r="G285" s="152">
        <f>SUM(G281:G284)</f>
        <v>0</v>
      </c>
      <c r="H285" s="124"/>
    </row>
    <row r="286" spans="2:12">
      <c r="B286" s="40"/>
      <c r="C286" s="41"/>
      <c r="D286" s="33"/>
      <c r="E286" s="69"/>
      <c r="F286" s="69"/>
      <c r="G286" s="123"/>
      <c r="H286" s="124"/>
    </row>
    <row r="287" spans="2:12" ht="51.75">
      <c r="B287" s="24" t="s">
        <v>1106</v>
      </c>
      <c r="C287" s="147" t="s">
        <v>197</v>
      </c>
      <c r="D287" s="48" t="s">
        <v>1039</v>
      </c>
      <c r="E287" s="25"/>
      <c r="F287" s="25"/>
      <c r="G287" s="152"/>
      <c r="H287" s="153"/>
    </row>
    <row r="288" spans="2:12">
      <c r="B288" s="24" t="s">
        <v>447</v>
      </c>
      <c r="C288" s="137" t="s">
        <v>448</v>
      </c>
      <c r="D288" s="33" t="s">
        <v>12</v>
      </c>
      <c r="E288" s="150">
        <v>30</v>
      </c>
      <c r="F288" s="151">
        <v>0</v>
      </c>
      <c r="G288" s="151">
        <f>E288*F288</f>
        <v>0</v>
      </c>
      <c r="H288" s="124"/>
    </row>
    <row r="289" spans="1:12">
      <c r="B289" s="24">
        <v>36844</v>
      </c>
      <c r="C289" s="41" t="s">
        <v>446</v>
      </c>
      <c r="D289" s="33" t="s">
        <v>371</v>
      </c>
      <c r="E289" s="150">
        <v>0.2</v>
      </c>
      <c r="F289" s="151">
        <v>0</v>
      </c>
      <c r="G289" s="151">
        <f>E289*F289</f>
        <v>0</v>
      </c>
      <c r="H289" s="124"/>
      <c r="I289" s="67"/>
      <c r="J289" s="67"/>
      <c r="K289" s="67"/>
      <c r="L289" s="67"/>
    </row>
    <row r="290" spans="1:12">
      <c r="B290" s="24" t="s">
        <v>350</v>
      </c>
      <c r="C290" s="41" t="s">
        <v>370</v>
      </c>
      <c r="D290" s="33" t="s">
        <v>43</v>
      </c>
      <c r="E290" s="150">
        <v>0.7</v>
      </c>
      <c r="F290" s="151">
        <v>0</v>
      </c>
      <c r="G290" s="151">
        <f>E290*F290</f>
        <v>0</v>
      </c>
      <c r="H290" s="124"/>
    </row>
    <row r="291" spans="1:12" s="67" customFormat="1">
      <c r="B291" s="24" t="s">
        <v>312</v>
      </c>
      <c r="C291" s="41" t="s">
        <v>315</v>
      </c>
      <c r="D291" s="33" t="s">
        <v>43</v>
      </c>
      <c r="E291" s="150">
        <v>0.7</v>
      </c>
      <c r="F291" s="151">
        <v>0</v>
      </c>
      <c r="G291" s="151">
        <f>E291*F291</f>
        <v>0</v>
      </c>
      <c r="H291" s="124"/>
      <c r="I291" s="4"/>
      <c r="J291" s="4"/>
      <c r="K291" s="4"/>
      <c r="L291" s="4"/>
    </row>
    <row r="292" spans="1:12">
      <c r="A292" s="229"/>
      <c r="B292" s="40"/>
      <c r="C292" s="141" t="s">
        <v>296</v>
      </c>
      <c r="D292" s="33"/>
      <c r="E292" s="69"/>
      <c r="F292" s="148">
        <v>0.90839999999999999</v>
      </c>
      <c r="G292" s="123">
        <f>SUM(G290:G291)</f>
        <v>0</v>
      </c>
      <c r="H292" s="124"/>
    </row>
    <row r="293" spans="1:12">
      <c r="B293" s="40"/>
      <c r="C293" s="41"/>
      <c r="D293" s="33"/>
      <c r="E293" s="69"/>
      <c r="F293" s="25" t="s">
        <v>298</v>
      </c>
      <c r="G293" s="152">
        <f>SUM(G288:G292)</f>
        <v>0</v>
      </c>
      <c r="H293" s="124"/>
    </row>
    <row r="294" spans="1:12">
      <c r="B294" s="40"/>
      <c r="D294" s="33"/>
      <c r="E294" s="69"/>
      <c r="F294" s="69"/>
      <c r="G294" s="123"/>
      <c r="H294" s="124"/>
    </row>
    <row r="295" spans="1:12" ht="15">
      <c r="B295" s="62" t="s">
        <v>29</v>
      </c>
      <c r="C295" s="52" t="s">
        <v>0</v>
      </c>
      <c r="D295" s="63"/>
      <c r="E295" s="69"/>
      <c r="F295" s="69"/>
      <c r="G295" s="123"/>
      <c r="H295" s="124"/>
    </row>
    <row r="296" spans="1:12" ht="128.25">
      <c r="B296" s="24" t="s">
        <v>30</v>
      </c>
      <c r="C296" s="147" t="s">
        <v>202</v>
      </c>
      <c r="D296" s="48" t="s">
        <v>1039</v>
      </c>
      <c r="E296" s="25"/>
      <c r="F296" s="25"/>
      <c r="G296" s="152"/>
      <c r="H296" s="153"/>
    </row>
    <row r="297" spans="1:12">
      <c r="B297" s="24" t="s">
        <v>331</v>
      </c>
      <c r="C297" s="41" t="s">
        <v>351</v>
      </c>
      <c r="D297" s="33" t="s">
        <v>371</v>
      </c>
      <c r="E297" s="150">
        <v>2.35</v>
      </c>
      <c r="F297" s="151">
        <v>0</v>
      </c>
      <c r="G297" s="151">
        <f>E297*F297</f>
        <v>0</v>
      </c>
      <c r="H297" s="124"/>
    </row>
    <row r="298" spans="1:12" ht="18">
      <c r="B298" s="24" t="s">
        <v>332</v>
      </c>
      <c r="C298" s="41" t="s">
        <v>352</v>
      </c>
      <c r="D298" s="33" t="s">
        <v>1035</v>
      </c>
      <c r="E298" s="150">
        <v>0.01</v>
      </c>
      <c r="F298" s="151">
        <v>0</v>
      </c>
      <c r="G298" s="151">
        <f>E298*F298</f>
        <v>0</v>
      </c>
      <c r="H298" s="124"/>
    </row>
    <row r="299" spans="1:12" ht="18">
      <c r="B299" s="24" t="s">
        <v>430</v>
      </c>
      <c r="C299" s="41" t="s">
        <v>431</v>
      </c>
      <c r="D299" s="33" t="s">
        <v>1035</v>
      </c>
      <c r="E299" s="150">
        <v>0.04</v>
      </c>
      <c r="F299" s="151">
        <v>0</v>
      </c>
      <c r="G299" s="151">
        <f>E299*F299</f>
        <v>0</v>
      </c>
      <c r="H299" s="124"/>
      <c r="I299" s="67"/>
      <c r="J299" s="67"/>
      <c r="K299" s="67"/>
      <c r="L299" s="67"/>
    </row>
    <row r="300" spans="1:12">
      <c r="B300" s="24" t="s">
        <v>348</v>
      </c>
      <c r="C300" s="41" t="s">
        <v>368</v>
      </c>
      <c r="D300" s="33" t="s">
        <v>43</v>
      </c>
      <c r="E300" s="150">
        <v>3.3</v>
      </c>
      <c r="F300" s="151">
        <v>0</v>
      </c>
      <c r="G300" s="151">
        <f>E300*F300</f>
        <v>0</v>
      </c>
      <c r="H300" s="124"/>
    </row>
    <row r="301" spans="1:12">
      <c r="B301" s="24" t="s">
        <v>312</v>
      </c>
      <c r="C301" s="41" t="s">
        <v>315</v>
      </c>
      <c r="D301" s="33" t="s">
        <v>43</v>
      </c>
      <c r="E301" s="150">
        <v>4.5</v>
      </c>
      <c r="F301" s="151">
        <v>0</v>
      </c>
      <c r="G301" s="151">
        <f>E301*F301</f>
        <v>0</v>
      </c>
      <c r="H301" s="124"/>
    </row>
    <row r="302" spans="1:12" s="67" customFormat="1">
      <c r="B302" s="40"/>
      <c r="C302" s="141" t="s">
        <v>296</v>
      </c>
      <c r="D302" s="33"/>
      <c r="E302" s="69"/>
      <c r="F302" s="148">
        <v>0.90839999999999999</v>
      </c>
      <c r="G302" s="123">
        <f>SUM(G300:G301)*F302</f>
        <v>0</v>
      </c>
      <c r="H302" s="124"/>
      <c r="I302" s="4"/>
      <c r="J302" s="4"/>
      <c r="K302" s="4"/>
      <c r="L302" s="4"/>
    </row>
    <row r="303" spans="1:12" s="67" customFormat="1">
      <c r="B303" s="40"/>
      <c r="C303" s="41"/>
      <c r="D303" s="33"/>
      <c r="E303" s="69"/>
      <c r="F303" s="25" t="s">
        <v>298</v>
      </c>
      <c r="G303" s="152">
        <f>SUM(G297:G302)</f>
        <v>0</v>
      </c>
      <c r="H303" s="124"/>
      <c r="I303" s="4"/>
      <c r="J303" s="4"/>
      <c r="K303" s="4"/>
      <c r="L303" s="4"/>
    </row>
    <row r="304" spans="1:12" s="67" customFormat="1">
      <c r="B304" s="40"/>
      <c r="C304" s="41"/>
      <c r="D304" s="33"/>
      <c r="E304" s="69"/>
      <c r="F304" s="25"/>
      <c r="G304" s="152"/>
      <c r="H304" s="124"/>
      <c r="I304" s="4"/>
      <c r="J304" s="4"/>
      <c r="K304" s="4"/>
      <c r="L304" s="4"/>
    </row>
    <row r="305" spans="2:12" ht="141">
      <c r="B305" s="24" t="s">
        <v>6</v>
      </c>
      <c r="C305" s="71" t="s">
        <v>267</v>
      </c>
      <c r="D305" s="48" t="s">
        <v>1039</v>
      </c>
      <c r="E305" s="25"/>
      <c r="F305" s="25"/>
      <c r="G305" s="152"/>
      <c r="H305" s="153"/>
    </row>
    <row r="306" spans="2:12" ht="25.5">
      <c r="B306" s="24" t="s">
        <v>449</v>
      </c>
      <c r="C306" s="41" t="s">
        <v>452</v>
      </c>
      <c r="D306" s="33" t="s">
        <v>12</v>
      </c>
      <c r="E306" s="150">
        <v>8</v>
      </c>
      <c r="F306" s="151">
        <v>0</v>
      </c>
      <c r="G306" s="151">
        <f>E306*F306</f>
        <v>0</v>
      </c>
      <c r="H306" s="124"/>
    </row>
    <row r="307" spans="2:12">
      <c r="B307" s="24" t="s">
        <v>450</v>
      </c>
      <c r="C307" s="41" t="s">
        <v>453</v>
      </c>
      <c r="D307" s="33" t="s">
        <v>12</v>
      </c>
      <c r="E307" s="150">
        <v>1.1000000000000001</v>
      </c>
      <c r="F307" s="151">
        <v>0</v>
      </c>
      <c r="G307" s="151">
        <f>E307*F307</f>
        <v>0</v>
      </c>
      <c r="H307" s="124"/>
    </row>
    <row r="308" spans="2:12">
      <c r="B308" s="24" t="s">
        <v>451</v>
      </c>
      <c r="C308" s="41" t="s">
        <v>454</v>
      </c>
      <c r="D308" s="33" t="s">
        <v>371</v>
      </c>
      <c r="E308" s="150">
        <v>1.5</v>
      </c>
      <c r="F308" s="151">
        <v>0</v>
      </c>
      <c r="G308" s="151">
        <f>E308*F308</f>
        <v>0</v>
      </c>
      <c r="H308" s="124"/>
    </row>
    <row r="309" spans="2:12">
      <c r="B309" s="24" t="s">
        <v>348</v>
      </c>
      <c r="C309" s="41" t="s">
        <v>368</v>
      </c>
      <c r="D309" s="33" t="s">
        <v>43</v>
      </c>
      <c r="E309" s="150">
        <v>1.65</v>
      </c>
      <c r="F309" s="151">
        <v>0</v>
      </c>
      <c r="G309" s="151">
        <f>E309*F309</f>
        <v>0</v>
      </c>
      <c r="H309" s="124"/>
    </row>
    <row r="310" spans="2:12">
      <c r="B310" s="24" t="s">
        <v>312</v>
      </c>
      <c r="C310" s="41" t="s">
        <v>315</v>
      </c>
      <c r="D310" s="33" t="s">
        <v>43</v>
      </c>
      <c r="E310" s="150">
        <v>1.85</v>
      </c>
      <c r="F310" s="151">
        <v>0</v>
      </c>
      <c r="G310" s="151">
        <f>E310*F310</f>
        <v>0</v>
      </c>
      <c r="H310" s="124"/>
    </row>
    <row r="311" spans="2:12">
      <c r="B311" s="40"/>
      <c r="C311" s="141" t="s">
        <v>296</v>
      </c>
      <c r="D311" s="33"/>
      <c r="E311" s="69"/>
      <c r="F311" s="148">
        <v>0.90839999999999999</v>
      </c>
      <c r="G311" s="123">
        <f>SUM(G309:G310)*F311</f>
        <v>0</v>
      </c>
      <c r="H311" s="124"/>
    </row>
    <row r="312" spans="2:12">
      <c r="B312" s="40"/>
      <c r="C312" s="41"/>
      <c r="D312" s="33"/>
      <c r="E312" s="69"/>
      <c r="F312" s="25" t="s">
        <v>298</v>
      </c>
      <c r="G312" s="152">
        <f>SUM(G306:G311)</f>
        <v>0</v>
      </c>
      <c r="H312" s="124"/>
    </row>
    <row r="313" spans="2:12" s="67" customFormat="1">
      <c r="B313" s="40"/>
      <c r="C313" s="49"/>
      <c r="D313" s="33"/>
      <c r="E313" s="69"/>
      <c r="F313" s="69"/>
      <c r="G313" s="123"/>
      <c r="H313" s="124"/>
      <c r="I313" s="4"/>
      <c r="J313" s="4"/>
      <c r="K313" s="4"/>
      <c r="L313" s="4"/>
    </row>
    <row r="314" spans="2:12" ht="15">
      <c r="B314" s="62" t="s">
        <v>31</v>
      </c>
      <c r="C314" s="52" t="s">
        <v>86</v>
      </c>
      <c r="D314" s="65"/>
      <c r="E314" s="69"/>
      <c r="F314" s="69"/>
      <c r="G314" s="123"/>
      <c r="H314" s="124"/>
    </row>
    <row r="315" spans="2:12" ht="147.75" customHeight="1">
      <c r="B315" s="24" t="s">
        <v>53</v>
      </c>
      <c r="C315" s="71" t="s">
        <v>205</v>
      </c>
      <c r="D315" s="48" t="s">
        <v>1039</v>
      </c>
      <c r="E315" s="25"/>
      <c r="F315" s="25"/>
      <c r="G315" s="152"/>
      <c r="H315" s="153"/>
      <c r="I315" s="67"/>
      <c r="J315" s="67"/>
      <c r="K315" s="67"/>
      <c r="L315" s="67"/>
    </row>
    <row r="316" spans="2:12">
      <c r="B316" s="24" t="s">
        <v>455</v>
      </c>
      <c r="C316" s="41" t="s">
        <v>439</v>
      </c>
      <c r="D316" s="33" t="s">
        <v>371</v>
      </c>
      <c r="E316" s="150">
        <v>0.1</v>
      </c>
      <c r="F316" s="151">
        <v>0</v>
      </c>
      <c r="G316" s="151">
        <f t="shared" ref="G316:G323" si="10">E316*F316</f>
        <v>0</v>
      </c>
      <c r="H316" s="124"/>
      <c r="I316" s="67"/>
      <c r="J316" s="67"/>
      <c r="K316" s="67"/>
      <c r="L316" s="67"/>
    </row>
    <row r="317" spans="2:12" ht="18">
      <c r="B317" s="24" t="s">
        <v>1044</v>
      </c>
      <c r="C317" s="41" t="s">
        <v>460</v>
      </c>
      <c r="D317" s="33" t="s">
        <v>1030</v>
      </c>
      <c r="E317" s="150">
        <v>1.5</v>
      </c>
      <c r="F317" s="151">
        <v>0</v>
      </c>
      <c r="G317" s="151">
        <f t="shared" si="10"/>
        <v>0</v>
      </c>
      <c r="H317" s="124"/>
      <c r="I317" s="67"/>
      <c r="J317" s="67"/>
      <c r="K317" s="67"/>
      <c r="L317" s="67"/>
    </row>
    <row r="318" spans="2:12">
      <c r="B318" s="24" t="s">
        <v>1045</v>
      </c>
      <c r="C318" s="41" t="s">
        <v>463</v>
      </c>
      <c r="D318" s="33" t="s">
        <v>12</v>
      </c>
      <c r="E318" s="150">
        <v>2</v>
      </c>
      <c r="F318" s="151">
        <v>0</v>
      </c>
      <c r="G318" s="151">
        <f t="shared" si="10"/>
        <v>0</v>
      </c>
      <c r="H318" s="124"/>
      <c r="I318" s="67"/>
      <c r="J318" s="67"/>
      <c r="K318" s="67"/>
      <c r="L318" s="67"/>
    </row>
    <row r="319" spans="2:12">
      <c r="B319" s="24" t="s">
        <v>466</v>
      </c>
      <c r="C319" s="41" t="s">
        <v>465</v>
      </c>
      <c r="D319" s="33" t="s">
        <v>371</v>
      </c>
      <c r="E319" s="150">
        <v>0.3</v>
      </c>
      <c r="F319" s="151">
        <v>0</v>
      </c>
      <c r="G319" s="151">
        <f t="shared" si="10"/>
        <v>0</v>
      </c>
      <c r="H319" s="124"/>
      <c r="I319" s="67"/>
      <c r="J319" s="67"/>
      <c r="K319" s="67"/>
      <c r="L319" s="67"/>
    </row>
    <row r="320" spans="2:12" s="67" customFormat="1">
      <c r="B320" s="24" t="s">
        <v>457</v>
      </c>
      <c r="C320" s="41" t="s">
        <v>461</v>
      </c>
      <c r="D320" s="33" t="s">
        <v>43</v>
      </c>
      <c r="E320" s="150">
        <v>0.15</v>
      </c>
      <c r="F320" s="151">
        <v>0</v>
      </c>
      <c r="G320" s="151">
        <f t="shared" si="10"/>
        <v>0</v>
      </c>
      <c r="H320" s="124"/>
      <c r="I320" s="4"/>
      <c r="J320" s="4"/>
      <c r="K320" s="4"/>
      <c r="L320" s="4"/>
    </row>
    <row r="321" spans="2:12">
      <c r="B321" s="24" t="s">
        <v>458</v>
      </c>
      <c r="C321" s="41" t="s">
        <v>462</v>
      </c>
      <c r="D321" s="33" t="s">
        <v>43</v>
      </c>
      <c r="E321" s="150">
        <v>2.2000000000000002</v>
      </c>
      <c r="F321" s="151">
        <v>0</v>
      </c>
      <c r="G321" s="151">
        <f t="shared" si="10"/>
        <v>0</v>
      </c>
      <c r="H321" s="124"/>
    </row>
    <row r="322" spans="2:12">
      <c r="B322" s="24" t="s">
        <v>350</v>
      </c>
      <c r="C322" s="41" t="s">
        <v>370</v>
      </c>
      <c r="D322" s="33" t="s">
        <v>43</v>
      </c>
      <c r="E322" s="150">
        <v>1.9</v>
      </c>
      <c r="F322" s="151">
        <v>0</v>
      </c>
      <c r="G322" s="151">
        <f t="shared" si="10"/>
        <v>0</v>
      </c>
      <c r="H322" s="124"/>
    </row>
    <row r="323" spans="2:12">
      <c r="B323" s="24" t="s">
        <v>312</v>
      </c>
      <c r="C323" s="41" t="s">
        <v>315</v>
      </c>
      <c r="D323" s="33" t="s">
        <v>43</v>
      </c>
      <c r="E323" s="150">
        <v>0.5</v>
      </c>
      <c r="F323" s="151">
        <v>0</v>
      </c>
      <c r="G323" s="151">
        <f t="shared" si="10"/>
        <v>0</v>
      </c>
      <c r="H323" s="124"/>
    </row>
    <row r="324" spans="2:12">
      <c r="B324" s="24"/>
      <c r="C324" s="141" t="s">
        <v>296</v>
      </c>
      <c r="D324" s="33"/>
      <c r="E324" s="69"/>
      <c r="F324" s="148">
        <v>0.90839999999999999</v>
      </c>
      <c r="G324" s="123">
        <f>SUM(G320:G323)*F324</f>
        <v>0</v>
      </c>
      <c r="H324" s="153"/>
    </row>
    <row r="325" spans="2:12">
      <c r="B325" s="24"/>
      <c r="C325" s="41"/>
      <c r="D325" s="33"/>
      <c r="E325" s="69"/>
      <c r="F325" s="25" t="s">
        <v>298</v>
      </c>
      <c r="G325" s="152">
        <f>SUM(G316:G324)</f>
        <v>0</v>
      </c>
      <c r="H325" s="153"/>
    </row>
    <row r="326" spans="2:12">
      <c r="B326" s="24"/>
      <c r="C326" s="71"/>
      <c r="D326" s="38"/>
      <c r="E326" s="25"/>
      <c r="F326" s="25"/>
      <c r="G326" s="152"/>
      <c r="H326" s="153"/>
    </row>
    <row r="327" spans="2:12" ht="64.5" customHeight="1">
      <c r="B327" s="24" t="s">
        <v>54</v>
      </c>
      <c r="C327" s="71" t="s">
        <v>206</v>
      </c>
      <c r="D327" s="48" t="s">
        <v>1039</v>
      </c>
      <c r="E327" s="25"/>
      <c r="F327" s="25"/>
      <c r="G327" s="152"/>
      <c r="H327" s="153"/>
    </row>
    <row r="328" spans="2:12" s="67" customFormat="1">
      <c r="B328" s="24" t="s">
        <v>455</v>
      </c>
      <c r="C328" s="41" t="s">
        <v>439</v>
      </c>
      <c r="D328" s="33" t="s">
        <v>371</v>
      </c>
      <c r="E328" s="150">
        <v>0.1</v>
      </c>
      <c r="F328" s="151">
        <v>0</v>
      </c>
      <c r="G328" s="151">
        <f t="shared" ref="G328:G336" si="11">E328*F328</f>
        <v>0</v>
      </c>
      <c r="H328" s="124"/>
      <c r="I328" s="4"/>
      <c r="J328" s="4"/>
      <c r="K328" s="4"/>
      <c r="L328" s="4"/>
    </row>
    <row r="329" spans="2:12">
      <c r="B329" s="24" t="s">
        <v>1046</v>
      </c>
      <c r="C329" s="41" t="s">
        <v>459</v>
      </c>
      <c r="D329" s="33" t="s">
        <v>28</v>
      </c>
      <c r="E329" s="150">
        <v>2.2000000000000002</v>
      </c>
      <c r="F329" s="151">
        <v>0</v>
      </c>
      <c r="G329" s="151">
        <f t="shared" si="11"/>
        <v>0</v>
      </c>
      <c r="H329" s="124"/>
    </row>
    <row r="330" spans="2:12" ht="18">
      <c r="B330" s="24" t="s">
        <v>456</v>
      </c>
      <c r="C330" s="41" t="s">
        <v>460</v>
      </c>
      <c r="D330" s="33" t="s">
        <v>1030</v>
      </c>
      <c r="E330" s="150">
        <v>1.5</v>
      </c>
      <c r="F330" s="151">
        <v>0</v>
      </c>
      <c r="G330" s="151">
        <f t="shared" si="11"/>
        <v>0</v>
      </c>
      <c r="H330" s="124"/>
    </row>
    <row r="331" spans="2:12">
      <c r="B331" s="24" t="s">
        <v>464</v>
      </c>
      <c r="C331" s="41" t="s">
        <v>463</v>
      </c>
      <c r="D331" s="33" t="s">
        <v>12</v>
      </c>
      <c r="E331" s="150">
        <v>2</v>
      </c>
      <c r="F331" s="151">
        <v>0</v>
      </c>
      <c r="G331" s="151">
        <f t="shared" si="11"/>
        <v>0</v>
      </c>
      <c r="H331" s="124"/>
    </row>
    <row r="332" spans="2:12">
      <c r="B332" s="24" t="s">
        <v>466</v>
      </c>
      <c r="C332" s="41" t="s">
        <v>465</v>
      </c>
      <c r="D332" s="33" t="s">
        <v>371</v>
      </c>
      <c r="E332" s="150">
        <v>0.3</v>
      </c>
      <c r="F332" s="151">
        <v>0</v>
      </c>
      <c r="G332" s="151">
        <f t="shared" si="11"/>
        <v>0</v>
      </c>
      <c r="H332" s="124"/>
    </row>
    <row r="333" spans="2:12">
      <c r="B333" s="24" t="s">
        <v>457</v>
      </c>
      <c r="C333" s="41" t="s">
        <v>461</v>
      </c>
      <c r="D333" s="33" t="s">
        <v>43</v>
      </c>
      <c r="E333" s="150">
        <v>0.3</v>
      </c>
      <c r="F333" s="151">
        <v>0</v>
      </c>
      <c r="G333" s="151">
        <f t="shared" si="11"/>
        <v>0</v>
      </c>
      <c r="H333" s="124"/>
      <c r="I333" s="67"/>
    </row>
    <row r="334" spans="2:12">
      <c r="B334" s="24" t="s">
        <v>458</v>
      </c>
      <c r="C334" s="41" t="s">
        <v>462</v>
      </c>
      <c r="D334" s="33" t="s">
        <v>43</v>
      </c>
      <c r="E334" s="150">
        <v>2.8</v>
      </c>
      <c r="F334" s="151">
        <v>0</v>
      </c>
      <c r="G334" s="151">
        <f t="shared" si="11"/>
        <v>0</v>
      </c>
      <c r="H334" s="124"/>
      <c r="J334" s="67"/>
      <c r="K334" s="67"/>
      <c r="L334" s="67"/>
    </row>
    <row r="335" spans="2:12">
      <c r="B335" s="24" t="s">
        <v>350</v>
      </c>
      <c r="C335" s="41" t="s">
        <v>370</v>
      </c>
      <c r="D335" s="33" t="s">
        <v>43</v>
      </c>
      <c r="E335" s="150">
        <v>2.2999999999999998</v>
      </c>
      <c r="F335" s="151">
        <v>0</v>
      </c>
      <c r="G335" s="151">
        <f t="shared" si="11"/>
        <v>0</v>
      </c>
      <c r="H335" s="124"/>
    </row>
    <row r="336" spans="2:12">
      <c r="B336" s="24" t="s">
        <v>312</v>
      </c>
      <c r="C336" s="41" t="s">
        <v>315</v>
      </c>
      <c r="D336" s="33" t="s">
        <v>43</v>
      </c>
      <c r="E336" s="150">
        <v>1</v>
      </c>
      <c r="F336" s="151">
        <v>0</v>
      </c>
      <c r="G336" s="151">
        <f t="shared" si="11"/>
        <v>0</v>
      </c>
      <c r="H336" s="124"/>
    </row>
    <row r="337" spans="2:12">
      <c r="B337" s="40"/>
      <c r="C337" s="141" t="s">
        <v>296</v>
      </c>
      <c r="D337" s="33"/>
      <c r="E337" s="69"/>
      <c r="F337" s="148">
        <v>0.90839999999999999</v>
      </c>
      <c r="G337" s="123">
        <f>SUM(G333:G336)*F337</f>
        <v>0</v>
      </c>
      <c r="H337" s="124"/>
    </row>
    <row r="338" spans="2:12" s="160" customFormat="1" ht="15">
      <c r="B338" s="40"/>
      <c r="C338" s="41"/>
      <c r="D338" s="33"/>
      <c r="E338" s="69"/>
      <c r="F338" s="25" t="s">
        <v>298</v>
      </c>
      <c r="G338" s="152">
        <f>SUM(G328:G337)</f>
        <v>0</v>
      </c>
      <c r="H338" s="124"/>
      <c r="I338" s="4"/>
      <c r="J338" s="4"/>
      <c r="K338" s="4"/>
      <c r="L338" s="4"/>
    </row>
    <row r="339" spans="2:12" s="60" customFormat="1" ht="14.25">
      <c r="B339" s="40"/>
      <c r="C339" s="49"/>
      <c r="D339" s="33"/>
      <c r="E339" s="69"/>
      <c r="F339" s="69"/>
      <c r="G339" s="123"/>
      <c r="H339" s="124"/>
      <c r="I339" s="4"/>
      <c r="J339" s="4"/>
      <c r="K339" s="4"/>
      <c r="L339" s="4"/>
    </row>
    <row r="340" spans="2:12" s="60" customFormat="1" ht="39">
      <c r="B340" s="24" t="s">
        <v>233</v>
      </c>
      <c r="C340" s="71" t="s">
        <v>207</v>
      </c>
      <c r="D340" s="48" t="s">
        <v>1039</v>
      </c>
      <c r="E340" s="25"/>
      <c r="F340" s="25"/>
      <c r="G340" s="152"/>
      <c r="H340" s="153"/>
      <c r="I340" s="4"/>
      <c r="J340" s="4"/>
      <c r="K340" s="4"/>
      <c r="L340" s="4"/>
    </row>
    <row r="341" spans="2:12" s="60" customFormat="1" ht="25.5">
      <c r="B341" s="24">
        <v>22468</v>
      </c>
      <c r="C341" s="41" t="s">
        <v>503</v>
      </c>
      <c r="D341" s="33" t="s">
        <v>371</v>
      </c>
      <c r="E341" s="150">
        <v>1</v>
      </c>
      <c r="F341" s="151">
        <v>0</v>
      </c>
      <c r="G341" s="151">
        <f>E341*F341</f>
        <v>0</v>
      </c>
      <c r="H341" s="124"/>
      <c r="I341" s="67"/>
      <c r="J341" s="4"/>
      <c r="K341" s="4"/>
      <c r="L341" s="4"/>
    </row>
    <row r="342" spans="2:12" s="60" customFormat="1" ht="18">
      <c r="B342" s="24">
        <v>50346</v>
      </c>
      <c r="C342" s="41" t="s">
        <v>470</v>
      </c>
      <c r="D342" s="33" t="s">
        <v>1030</v>
      </c>
      <c r="E342" s="150">
        <v>0.3</v>
      </c>
      <c r="F342" s="151">
        <v>0</v>
      </c>
      <c r="G342" s="151">
        <f>E342*F342</f>
        <v>0</v>
      </c>
      <c r="H342" s="124"/>
      <c r="I342" s="4"/>
      <c r="J342" s="67"/>
      <c r="K342" s="67"/>
      <c r="L342" s="67"/>
    </row>
    <row r="343" spans="2:12" s="60" customFormat="1" ht="14.25">
      <c r="B343" s="24" t="s">
        <v>468</v>
      </c>
      <c r="C343" s="41" t="s">
        <v>469</v>
      </c>
      <c r="D343" s="33" t="s">
        <v>43</v>
      </c>
      <c r="E343" s="150">
        <v>2</v>
      </c>
      <c r="F343" s="151">
        <v>0</v>
      </c>
      <c r="G343" s="151">
        <f>E343*F343</f>
        <v>0</v>
      </c>
      <c r="H343" s="124"/>
      <c r="I343" s="4"/>
      <c r="J343" s="4"/>
      <c r="K343" s="4"/>
      <c r="L343" s="4"/>
    </row>
    <row r="344" spans="2:12" s="60" customFormat="1" ht="14.25">
      <c r="B344" s="24" t="s">
        <v>312</v>
      </c>
      <c r="C344" s="41" t="s">
        <v>315</v>
      </c>
      <c r="D344" s="33" t="s">
        <v>43</v>
      </c>
      <c r="E344" s="150">
        <v>1</v>
      </c>
      <c r="F344" s="151">
        <v>0</v>
      </c>
      <c r="G344" s="151">
        <f>E344*F344</f>
        <v>0</v>
      </c>
      <c r="H344" s="124"/>
      <c r="I344" s="4"/>
      <c r="J344" s="4"/>
      <c r="K344" s="4"/>
      <c r="L344" s="4"/>
    </row>
    <row r="345" spans="2:12" s="67" customFormat="1">
      <c r="B345" s="40"/>
      <c r="C345" s="141" t="s">
        <v>296</v>
      </c>
      <c r="D345" s="33"/>
      <c r="E345" s="69"/>
      <c r="F345" s="148">
        <v>0.90839999999999999</v>
      </c>
      <c r="G345" s="123">
        <f>SUM(G343:G344)*F345</f>
        <v>0</v>
      </c>
      <c r="H345" s="124"/>
      <c r="I345" s="4"/>
      <c r="J345" s="4"/>
      <c r="K345" s="4"/>
      <c r="L345" s="4"/>
    </row>
    <row r="346" spans="2:12" ht="14.25" customHeight="1">
      <c r="B346" s="40"/>
      <c r="C346" s="41"/>
      <c r="D346" s="33"/>
      <c r="E346" s="69"/>
      <c r="F346" s="25" t="s">
        <v>298</v>
      </c>
      <c r="G346" s="152">
        <f>SUM(G341:G345)</f>
        <v>0</v>
      </c>
      <c r="H346" s="124"/>
    </row>
    <row r="347" spans="2:12">
      <c r="B347" s="40"/>
      <c r="C347" s="49"/>
      <c r="D347" s="33"/>
      <c r="E347" s="69"/>
      <c r="F347" s="69"/>
      <c r="G347" s="123"/>
      <c r="H347" s="124"/>
    </row>
    <row r="348" spans="2:12" ht="90">
      <c r="B348" s="24" t="s">
        <v>83</v>
      </c>
      <c r="C348" s="71" t="s">
        <v>537</v>
      </c>
      <c r="D348" s="48" t="s">
        <v>1039</v>
      </c>
      <c r="E348" s="25"/>
      <c r="F348" s="25"/>
      <c r="G348" s="152"/>
      <c r="H348" s="153"/>
    </row>
    <row r="349" spans="2:12" ht="18">
      <c r="B349" s="211" t="s">
        <v>475</v>
      </c>
      <c r="C349" s="224" t="s">
        <v>541</v>
      </c>
      <c r="D349" s="219" t="s">
        <v>1030</v>
      </c>
      <c r="E349" s="227">
        <v>1.05</v>
      </c>
      <c r="F349" s="228">
        <v>0</v>
      </c>
      <c r="G349" s="228">
        <f t="shared" ref="G349:G354" si="12">E349*F349</f>
        <v>0</v>
      </c>
      <c r="H349" s="124"/>
      <c r="I349" s="67"/>
    </row>
    <row r="350" spans="2:12">
      <c r="B350" s="24" t="s">
        <v>471</v>
      </c>
      <c r="C350" s="41" t="s">
        <v>472</v>
      </c>
      <c r="D350" s="33" t="s">
        <v>371</v>
      </c>
      <c r="E350" s="150">
        <v>31</v>
      </c>
      <c r="F350" s="228">
        <v>0</v>
      </c>
      <c r="G350" s="151">
        <f t="shared" si="12"/>
        <v>0</v>
      </c>
      <c r="H350" s="124"/>
      <c r="J350" s="67"/>
      <c r="K350" s="67"/>
      <c r="L350" s="67"/>
    </row>
    <row r="351" spans="2:12">
      <c r="B351" s="24" t="s">
        <v>473</v>
      </c>
      <c r="C351" s="41" t="s">
        <v>474</v>
      </c>
      <c r="D351" s="33" t="s">
        <v>28</v>
      </c>
      <c r="E351" s="150">
        <v>1.4</v>
      </c>
      <c r="F351" s="228">
        <v>0</v>
      </c>
      <c r="G351" s="151">
        <f t="shared" si="12"/>
        <v>0</v>
      </c>
      <c r="H351" s="124"/>
    </row>
    <row r="352" spans="2:12" s="67" customFormat="1">
      <c r="B352" s="24">
        <v>22614</v>
      </c>
      <c r="C352" s="41" t="s">
        <v>476</v>
      </c>
      <c r="D352" s="33" t="s">
        <v>477</v>
      </c>
      <c r="E352" s="150">
        <v>0.1</v>
      </c>
      <c r="F352" s="228">
        <v>0</v>
      </c>
      <c r="G352" s="151">
        <f t="shared" si="12"/>
        <v>0</v>
      </c>
      <c r="H352" s="124"/>
      <c r="I352" s="4"/>
      <c r="J352" s="4"/>
      <c r="K352" s="4"/>
      <c r="L352" s="4"/>
    </row>
    <row r="353" spans="2:12" s="67" customFormat="1">
      <c r="B353" s="24" t="s">
        <v>348</v>
      </c>
      <c r="C353" s="41" t="s">
        <v>368</v>
      </c>
      <c r="D353" s="33" t="s">
        <v>43</v>
      </c>
      <c r="E353" s="150">
        <v>1.7</v>
      </c>
      <c r="F353" s="228">
        <v>0</v>
      </c>
      <c r="G353" s="151">
        <f t="shared" si="12"/>
        <v>0</v>
      </c>
      <c r="H353" s="124"/>
      <c r="I353" s="4"/>
      <c r="J353" s="4"/>
      <c r="K353" s="4"/>
      <c r="L353" s="4"/>
    </row>
    <row r="354" spans="2:12">
      <c r="B354" s="24" t="s">
        <v>312</v>
      </c>
      <c r="C354" s="41" t="s">
        <v>315</v>
      </c>
      <c r="D354" s="33" t="s">
        <v>43</v>
      </c>
      <c r="E354" s="150">
        <v>1.5</v>
      </c>
      <c r="F354" s="228">
        <v>0</v>
      </c>
      <c r="G354" s="151">
        <f t="shared" si="12"/>
        <v>0</v>
      </c>
      <c r="H354" s="124"/>
    </row>
    <row r="355" spans="2:12">
      <c r="B355" s="40"/>
      <c r="C355" s="141" t="s">
        <v>296</v>
      </c>
      <c r="D355" s="33"/>
      <c r="E355" s="69"/>
      <c r="F355" s="148">
        <v>0.90839999999999999</v>
      </c>
      <c r="G355" s="123">
        <f>SUM(G353:G354)*F355</f>
        <v>0</v>
      </c>
      <c r="H355" s="124"/>
    </row>
    <row r="356" spans="2:12">
      <c r="B356" s="40"/>
      <c r="C356" s="41"/>
      <c r="D356" s="33"/>
      <c r="E356" s="69"/>
      <c r="F356" s="25" t="s">
        <v>298</v>
      </c>
      <c r="G356" s="152">
        <f>SUM(G349:G355)</f>
        <v>0</v>
      </c>
      <c r="H356" s="124"/>
    </row>
    <row r="357" spans="2:12">
      <c r="B357" s="4"/>
      <c r="C357" s="4"/>
      <c r="D357" s="4"/>
      <c r="E357" s="69"/>
      <c r="F357" s="69"/>
      <c r="G357" s="123"/>
      <c r="H357" s="124"/>
    </row>
    <row r="358" spans="2:12" ht="26.25">
      <c r="B358" s="24" t="s">
        <v>85</v>
      </c>
      <c r="C358" s="71" t="s">
        <v>208</v>
      </c>
      <c r="D358" s="48" t="s">
        <v>1039</v>
      </c>
      <c r="E358" s="25"/>
      <c r="F358" s="25"/>
      <c r="G358" s="152"/>
      <c r="H358" s="153"/>
    </row>
    <row r="359" spans="2:12" ht="18">
      <c r="B359" s="24" t="s">
        <v>1047</v>
      </c>
      <c r="C359" s="41" t="s">
        <v>486</v>
      </c>
      <c r="D359" s="33" t="s">
        <v>1030</v>
      </c>
      <c r="E359" s="150">
        <v>1.05</v>
      </c>
      <c r="F359" s="151">
        <v>0</v>
      </c>
      <c r="G359" s="151">
        <f>E359*F359</f>
        <v>0</v>
      </c>
      <c r="H359" s="124"/>
      <c r="I359" s="67"/>
    </row>
    <row r="360" spans="2:12" ht="15">
      <c r="B360" s="24" t="s">
        <v>478</v>
      </c>
      <c r="C360" s="41" t="s">
        <v>501</v>
      </c>
      <c r="D360" s="33" t="s">
        <v>371</v>
      </c>
      <c r="E360" s="150">
        <v>4.5</v>
      </c>
      <c r="F360" s="151">
        <v>0</v>
      </c>
      <c r="G360" s="151">
        <f>E360*F360</f>
        <v>0</v>
      </c>
      <c r="H360" s="124"/>
      <c r="J360" s="67"/>
      <c r="K360" s="160"/>
      <c r="L360" s="160"/>
    </row>
    <row r="361" spans="2:12" ht="14.25">
      <c r="B361" s="24" t="s">
        <v>479</v>
      </c>
      <c r="C361" s="41" t="s">
        <v>502</v>
      </c>
      <c r="D361" s="33" t="s">
        <v>371</v>
      </c>
      <c r="E361" s="150">
        <v>0.52</v>
      </c>
      <c r="F361" s="151">
        <v>0</v>
      </c>
      <c r="G361" s="151">
        <f>E361*F361</f>
        <v>0</v>
      </c>
      <c r="H361" s="124"/>
      <c r="K361" s="60"/>
      <c r="L361" s="60"/>
    </row>
    <row r="362" spans="2:12" s="67" customFormat="1" ht="14.25">
      <c r="B362" s="24" t="s">
        <v>480</v>
      </c>
      <c r="C362" s="41" t="s">
        <v>484</v>
      </c>
      <c r="D362" s="33" t="s">
        <v>43</v>
      </c>
      <c r="E362" s="150">
        <v>0.46</v>
      </c>
      <c r="F362" s="151">
        <v>0</v>
      </c>
      <c r="G362" s="151">
        <f>E362*F362</f>
        <v>0</v>
      </c>
      <c r="H362" s="124"/>
      <c r="I362" s="4"/>
      <c r="J362" s="4"/>
      <c r="K362" s="60"/>
      <c r="L362" s="60"/>
    </row>
    <row r="363" spans="2:12" ht="14.25">
      <c r="B363" s="24" t="s">
        <v>481</v>
      </c>
      <c r="C363" s="41" t="s">
        <v>485</v>
      </c>
      <c r="D363" s="33" t="s">
        <v>43</v>
      </c>
      <c r="E363" s="150">
        <v>0.5</v>
      </c>
      <c r="F363" s="151">
        <v>0</v>
      </c>
      <c r="G363" s="151">
        <f>E363*F363</f>
        <v>0</v>
      </c>
      <c r="H363" s="124"/>
      <c r="K363" s="60"/>
      <c r="L363" s="60"/>
    </row>
    <row r="364" spans="2:12" ht="14.25">
      <c r="B364" s="40"/>
      <c r="C364" s="141" t="s">
        <v>296</v>
      </c>
      <c r="D364" s="33"/>
      <c r="E364" s="69"/>
      <c r="F364" s="148">
        <v>0.90839999999999999</v>
      </c>
      <c r="G364" s="123">
        <f>SUM(G362:G363)*F364</f>
        <v>0</v>
      </c>
      <c r="H364" s="124"/>
      <c r="K364" s="60"/>
      <c r="L364" s="60"/>
    </row>
    <row r="365" spans="2:12" ht="14.25">
      <c r="B365" s="40"/>
      <c r="C365" s="41"/>
      <c r="D365" s="33"/>
      <c r="E365" s="69"/>
      <c r="F365" s="25" t="s">
        <v>298</v>
      </c>
      <c r="G365" s="152">
        <f>SUM(G359:G364)</f>
        <v>0</v>
      </c>
      <c r="H365" s="124"/>
      <c r="K365" s="60"/>
      <c r="L365" s="60"/>
    </row>
    <row r="366" spans="2:12" ht="14.25">
      <c r="B366" s="40"/>
      <c r="C366" s="49"/>
      <c r="D366" s="33"/>
      <c r="E366" s="69"/>
      <c r="F366" s="69"/>
      <c r="G366" s="123"/>
      <c r="H366" s="124"/>
      <c r="I366" s="67"/>
      <c r="K366" s="60"/>
      <c r="L366" s="60"/>
    </row>
    <row r="367" spans="2:12" ht="65.25" customHeight="1">
      <c r="B367" s="24" t="s">
        <v>87</v>
      </c>
      <c r="C367" s="71" t="s">
        <v>209</v>
      </c>
      <c r="D367" s="48" t="s">
        <v>1039</v>
      </c>
      <c r="E367" s="25"/>
      <c r="F367" s="25"/>
      <c r="G367" s="152"/>
      <c r="H367" s="153"/>
      <c r="J367" s="67"/>
      <c r="K367" s="67"/>
      <c r="L367" s="67"/>
    </row>
    <row r="368" spans="2:12">
      <c r="B368" s="24" t="s">
        <v>331</v>
      </c>
      <c r="C368" s="41" t="s">
        <v>351</v>
      </c>
      <c r="D368" s="33" t="s">
        <v>371</v>
      </c>
      <c r="E368" s="150">
        <v>8.8000000000000007</v>
      </c>
      <c r="F368" s="151">
        <v>0</v>
      </c>
      <c r="G368" s="151">
        <f>E368*F368</f>
        <v>0</v>
      </c>
      <c r="H368" s="124"/>
    </row>
    <row r="369" spans="2:12" ht="18">
      <c r="B369" s="24" t="s">
        <v>332</v>
      </c>
      <c r="C369" s="41" t="s">
        <v>352</v>
      </c>
      <c r="D369" s="33" t="s">
        <v>1035</v>
      </c>
      <c r="E369" s="150">
        <v>0.04</v>
      </c>
      <c r="F369" s="151">
        <v>0</v>
      </c>
      <c r="G369" s="151">
        <f>E369*F369</f>
        <v>0</v>
      </c>
      <c r="H369" s="124"/>
    </row>
    <row r="370" spans="2:12" ht="18">
      <c r="B370" s="211" t="s">
        <v>487</v>
      </c>
      <c r="C370" s="224" t="s">
        <v>488</v>
      </c>
      <c r="D370" s="219" t="s">
        <v>1035</v>
      </c>
      <c r="E370" s="227">
        <v>0.06</v>
      </c>
      <c r="F370" s="151">
        <v>0</v>
      </c>
      <c r="G370" s="228">
        <f>E370*F370</f>
        <v>0</v>
      </c>
      <c r="H370" s="124"/>
    </row>
    <row r="371" spans="2:12" s="67" customFormat="1">
      <c r="B371" s="24" t="s">
        <v>348</v>
      </c>
      <c r="C371" s="41" t="s">
        <v>368</v>
      </c>
      <c r="D371" s="33" t="s">
        <v>43</v>
      </c>
      <c r="E371" s="150">
        <v>3</v>
      </c>
      <c r="F371" s="151">
        <v>0</v>
      </c>
      <c r="G371" s="151">
        <f>E371*F371</f>
        <v>0</v>
      </c>
      <c r="H371" s="124"/>
      <c r="I371" s="4"/>
      <c r="J371" s="4"/>
      <c r="K371" s="4"/>
      <c r="L371" s="4"/>
    </row>
    <row r="372" spans="2:12">
      <c r="B372" s="24" t="s">
        <v>312</v>
      </c>
      <c r="C372" s="41" t="s">
        <v>315</v>
      </c>
      <c r="D372" s="33" t="s">
        <v>43</v>
      </c>
      <c r="E372" s="150">
        <v>2.5</v>
      </c>
      <c r="F372" s="151">
        <v>0</v>
      </c>
      <c r="G372" s="151">
        <f>E372*F372</f>
        <v>0</v>
      </c>
      <c r="H372" s="124"/>
    </row>
    <row r="373" spans="2:12">
      <c r="B373" s="40"/>
      <c r="C373" s="141" t="s">
        <v>296</v>
      </c>
      <c r="D373" s="33"/>
      <c r="E373" s="69"/>
      <c r="F373" s="148">
        <v>0.90839999999999999</v>
      </c>
      <c r="G373" s="123">
        <f>SUM(G371:G372)*F373</f>
        <v>0</v>
      </c>
      <c r="H373" s="124"/>
      <c r="I373" s="67"/>
    </row>
    <row r="374" spans="2:12">
      <c r="B374" s="40"/>
      <c r="C374" s="41"/>
      <c r="D374" s="33"/>
      <c r="E374" s="69"/>
      <c r="F374" s="25" t="s">
        <v>298</v>
      </c>
      <c r="G374" s="152">
        <f>SUM(G368:G373)</f>
        <v>0</v>
      </c>
      <c r="H374" s="124"/>
      <c r="I374" s="67"/>
      <c r="J374" s="67"/>
      <c r="K374" s="67"/>
      <c r="L374" s="67"/>
    </row>
    <row r="375" spans="2:12">
      <c r="B375" s="40"/>
      <c r="C375" s="49"/>
      <c r="D375" s="33"/>
      <c r="E375" s="69"/>
      <c r="F375" s="69"/>
      <c r="G375" s="123"/>
      <c r="H375" s="124"/>
      <c r="J375" s="67"/>
      <c r="K375" s="67"/>
      <c r="L375" s="67"/>
    </row>
    <row r="376" spans="2:12" ht="58.5" customHeight="1">
      <c r="B376" s="24" t="s">
        <v>170</v>
      </c>
      <c r="C376" s="71" t="s">
        <v>210</v>
      </c>
      <c r="D376" s="48" t="s">
        <v>1039</v>
      </c>
      <c r="E376" s="25"/>
      <c r="F376" s="25"/>
      <c r="G376" s="152"/>
      <c r="H376" s="153"/>
    </row>
    <row r="377" spans="2:12" ht="18">
      <c r="B377" s="211" t="s">
        <v>490</v>
      </c>
      <c r="C377" s="224" t="s">
        <v>492</v>
      </c>
      <c r="D377" s="219" t="s">
        <v>1030</v>
      </c>
      <c r="E377" s="227">
        <v>0.3</v>
      </c>
      <c r="F377" s="228">
        <v>0</v>
      </c>
      <c r="G377" s="228">
        <f>E377*F377</f>
        <v>0</v>
      </c>
      <c r="H377" s="216"/>
    </row>
    <row r="378" spans="2:12">
      <c r="B378" s="24" t="s">
        <v>1048</v>
      </c>
      <c r="C378" s="41" t="s">
        <v>494</v>
      </c>
      <c r="D378" s="33" t="s">
        <v>371</v>
      </c>
      <c r="E378" s="150">
        <v>1.2</v>
      </c>
      <c r="F378" s="228">
        <v>0</v>
      </c>
      <c r="G378" s="151">
        <f>E378*F378</f>
        <v>0</v>
      </c>
      <c r="H378" s="216"/>
    </row>
    <row r="379" spans="2:12" s="67" customFormat="1">
      <c r="B379" s="24" t="s">
        <v>489</v>
      </c>
      <c r="C379" s="41" t="s">
        <v>491</v>
      </c>
      <c r="D379" s="33" t="s">
        <v>371</v>
      </c>
      <c r="E379" s="150">
        <v>0.4</v>
      </c>
      <c r="F379" s="228">
        <v>0</v>
      </c>
      <c r="G379" s="151">
        <f>E379*F379</f>
        <v>0</v>
      </c>
      <c r="H379" s="216"/>
      <c r="I379" s="4"/>
      <c r="J379" s="4"/>
      <c r="K379" s="4"/>
      <c r="L379" s="4"/>
    </row>
    <row r="380" spans="2:12">
      <c r="B380" s="24" t="s">
        <v>480</v>
      </c>
      <c r="C380" s="41" t="s">
        <v>484</v>
      </c>
      <c r="D380" s="33" t="s">
        <v>43</v>
      </c>
      <c r="E380" s="150">
        <v>2</v>
      </c>
      <c r="F380" s="228">
        <v>0</v>
      </c>
      <c r="G380" s="151">
        <f>E380*F380</f>
        <v>0</v>
      </c>
      <c r="H380" s="216"/>
    </row>
    <row r="381" spans="2:12">
      <c r="B381" s="24" t="s">
        <v>481</v>
      </c>
      <c r="C381" s="41" t="s">
        <v>485</v>
      </c>
      <c r="D381" s="33" t="s">
        <v>43</v>
      </c>
      <c r="E381" s="150">
        <v>2</v>
      </c>
      <c r="F381" s="228">
        <v>0</v>
      </c>
      <c r="G381" s="151">
        <f>E381*F381</f>
        <v>0</v>
      </c>
      <c r="H381" s="216"/>
    </row>
    <row r="382" spans="2:12">
      <c r="B382" s="40"/>
      <c r="C382" s="141" t="s">
        <v>296</v>
      </c>
      <c r="D382" s="33"/>
      <c r="E382" s="69"/>
      <c r="F382" s="148">
        <v>0.90839999999999999</v>
      </c>
      <c r="G382" s="123">
        <f>SUM(G380:G381)*F382</f>
        <v>0</v>
      </c>
      <c r="H382" s="124"/>
    </row>
    <row r="383" spans="2:12">
      <c r="B383" s="40"/>
      <c r="C383" s="41"/>
      <c r="D383" s="33"/>
      <c r="E383" s="69"/>
      <c r="F383" s="25" t="s">
        <v>298</v>
      </c>
      <c r="G383" s="152">
        <f>SUM(G377:G382)</f>
        <v>0</v>
      </c>
      <c r="H383" s="124"/>
      <c r="I383" s="67"/>
    </row>
    <row r="384" spans="2:12">
      <c r="B384" s="40"/>
      <c r="C384" s="49"/>
      <c r="D384" s="33"/>
      <c r="E384" s="69"/>
      <c r="F384" s="69"/>
      <c r="G384" s="123"/>
      <c r="H384" s="124"/>
      <c r="J384" s="67"/>
      <c r="K384" s="67"/>
      <c r="L384" s="67"/>
    </row>
    <row r="385" spans="2:12" ht="69" customHeight="1">
      <c r="B385" s="24" t="s">
        <v>1107</v>
      </c>
      <c r="C385" s="71" t="s">
        <v>211</v>
      </c>
      <c r="D385" s="48" t="s">
        <v>1039</v>
      </c>
      <c r="E385" s="25"/>
      <c r="F385" s="25"/>
      <c r="G385" s="152"/>
      <c r="H385" s="153"/>
    </row>
    <row r="386" spans="2:12">
      <c r="B386" s="24" t="s">
        <v>493</v>
      </c>
      <c r="C386" s="41" t="s">
        <v>494</v>
      </c>
      <c r="D386" s="33" t="s">
        <v>371</v>
      </c>
      <c r="E386" s="150">
        <v>4</v>
      </c>
      <c r="F386" s="151">
        <v>0</v>
      </c>
      <c r="G386" s="151">
        <f>E386*F386</f>
        <v>0</v>
      </c>
      <c r="H386" s="216"/>
    </row>
    <row r="387" spans="2:12">
      <c r="B387" s="24" t="s">
        <v>489</v>
      </c>
      <c r="C387" s="41" t="s">
        <v>491</v>
      </c>
      <c r="D387" s="33" t="s">
        <v>371</v>
      </c>
      <c r="E387" s="150">
        <v>1.25</v>
      </c>
      <c r="F387" s="151">
        <v>0</v>
      </c>
      <c r="G387" s="151">
        <f>E387*F387</f>
        <v>0</v>
      </c>
      <c r="H387" s="216"/>
    </row>
    <row r="388" spans="2:12">
      <c r="B388" s="24" t="s">
        <v>480</v>
      </c>
      <c r="C388" s="41" t="s">
        <v>484</v>
      </c>
      <c r="D388" s="33" t="s">
        <v>43</v>
      </c>
      <c r="E388" s="150">
        <v>2</v>
      </c>
      <c r="F388" s="151">
        <v>0</v>
      </c>
      <c r="G388" s="151">
        <f>E388*F388</f>
        <v>0</v>
      </c>
      <c r="H388" s="216"/>
    </row>
    <row r="389" spans="2:12">
      <c r="B389" s="24" t="s">
        <v>481</v>
      </c>
      <c r="C389" s="41" t="s">
        <v>485</v>
      </c>
      <c r="D389" s="33" t="s">
        <v>43</v>
      </c>
      <c r="E389" s="150">
        <v>2</v>
      </c>
      <c r="F389" s="151">
        <v>0</v>
      </c>
      <c r="G389" s="151">
        <f>E389*F389</f>
        <v>0</v>
      </c>
      <c r="H389" s="216"/>
    </row>
    <row r="390" spans="2:12" s="67" customFormat="1">
      <c r="B390" s="40"/>
      <c r="C390" s="141" t="s">
        <v>296</v>
      </c>
      <c r="D390" s="33"/>
      <c r="E390" s="69"/>
      <c r="F390" s="148">
        <v>0.90839999999999999</v>
      </c>
      <c r="G390" s="123">
        <f>SUM(G388:G389)*F390</f>
        <v>0</v>
      </c>
      <c r="H390" s="124"/>
      <c r="I390" s="4"/>
      <c r="J390" s="4"/>
      <c r="K390" s="4"/>
      <c r="L390" s="4"/>
    </row>
    <row r="391" spans="2:12" s="67" customFormat="1">
      <c r="B391" s="40"/>
      <c r="C391" s="41"/>
      <c r="D391" s="33"/>
      <c r="E391" s="69"/>
      <c r="F391" s="25" t="s">
        <v>298</v>
      </c>
      <c r="G391" s="152">
        <f>SUM(G386:G390)</f>
        <v>0</v>
      </c>
      <c r="H391" s="124"/>
      <c r="I391" s="4"/>
      <c r="J391" s="4"/>
      <c r="K391" s="4"/>
      <c r="L391" s="4"/>
    </row>
    <row r="392" spans="2:12" s="67" customFormat="1">
      <c r="B392" s="40"/>
      <c r="C392" s="49"/>
      <c r="D392" s="33"/>
      <c r="E392" s="69"/>
      <c r="F392" s="69"/>
      <c r="G392" s="123"/>
      <c r="H392" s="124"/>
      <c r="J392" s="4"/>
      <c r="K392" s="4"/>
      <c r="L392" s="4"/>
    </row>
    <row r="393" spans="2:12" s="67" customFormat="1" ht="84" customHeight="1">
      <c r="B393" s="24" t="s">
        <v>1108</v>
      </c>
      <c r="C393" s="71" t="s">
        <v>216</v>
      </c>
      <c r="D393" s="48" t="s">
        <v>1039</v>
      </c>
      <c r="E393" s="25"/>
      <c r="F393" s="25"/>
      <c r="G393" s="152"/>
      <c r="H393" s="153"/>
      <c r="I393" s="4"/>
    </row>
    <row r="394" spans="2:12" s="67" customFormat="1" ht="18">
      <c r="B394" s="211" t="s">
        <v>490</v>
      </c>
      <c r="C394" s="224" t="s">
        <v>492</v>
      </c>
      <c r="D394" s="219" t="s">
        <v>1030</v>
      </c>
      <c r="E394" s="227">
        <v>1.05</v>
      </c>
      <c r="F394" s="228">
        <v>0</v>
      </c>
      <c r="G394" s="228">
        <f>E394*F394</f>
        <v>0</v>
      </c>
      <c r="H394" s="216"/>
      <c r="I394" s="4"/>
      <c r="J394" s="4"/>
      <c r="K394" s="4"/>
      <c r="L394" s="4"/>
    </row>
    <row r="395" spans="2:12" s="67" customFormat="1">
      <c r="B395" s="24" t="s">
        <v>493</v>
      </c>
      <c r="C395" s="41" t="s">
        <v>494</v>
      </c>
      <c r="D395" s="33" t="s">
        <v>371</v>
      </c>
      <c r="E395" s="150">
        <v>4</v>
      </c>
      <c r="F395" s="228">
        <v>0</v>
      </c>
      <c r="G395" s="151">
        <f>E395*F395</f>
        <v>0</v>
      </c>
      <c r="H395" s="216"/>
      <c r="I395" s="4"/>
      <c r="J395" s="4"/>
      <c r="K395" s="4"/>
      <c r="L395" s="4"/>
    </row>
    <row r="396" spans="2:12" s="67" customFormat="1">
      <c r="B396" s="24" t="s">
        <v>480</v>
      </c>
      <c r="C396" s="41" t="s">
        <v>484</v>
      </c>
      <c r="D396" s="33" t="s">
        <v>43</v>
      </c>
      <c r="E396" s="150">
        <v>2</v>
      </c>
      <c r="F396" s="228">
        <v>0</v>
      </c>
      <c r="G396" s="151">
        <f>E396*F396</f>
        <v>0</v>
      </c>
      <c r="H396" s="216"/>
      <c r="I396" s="4"/>
      <c r="J396" s="4"/>
      <c r="K396" s="4"/>
      <c r="L396" s="4"/>
    </row>
    <row r="397" spans="2:12" s="67" customFormat="1">
      <c r="B397" s="24" t="s">
        <v>481</v>
      </c>
      <c r="C397" s="41" t="s">
        <v>485</v>
      </c>
      <c r="D397" s="33" t="s">
        <v>43</v>
      </c>
      <c r="E397" s="150">
        <v>2</v>
      </c>
      <c r="F397" s="228">
        <v>0</v>
      </c>
      <c r="G397" s="151">
        <f>E397*F397</f>
        <v>0</v>
      </c>
      <c r="H397" s="216"/>
      <c r="I397" s="4"/>
      <c r="J397" s="4"/>
      <c r="K397" s="4"/>
      <c r="L397" s="4"/>
    </row>
    <row r="398" spans="2:12" s="67" customFormat="1">
      <c r="B398" s="40"/>
      <c r="C398" s="141" t="s">
        <v>296</v>
      </c>
      <c r="D398" s="33"/>
      <c r="E398" s="69"/>
      <c r="F398" s="148">
        <v>0.90839999999999999</v>
      </c>
      <c r="G398" s="123">
        <f>SUM(G396:G397)*F398</f>
        <v>0</v>
      </c>
      <c r="H398" s="124"/>
      <c r="I398" s="4"/>
      <c r="J398" s="4"/>
      <c r="K398" s="4"/>
      <c r="L398" s="4"/>
    </row>
    <row r="399" spans="2:12" s="67" customFormat="1">
      <c r="B399" s="40"/>
      <c r="C399" s="41"/>
      <c r="D399" s="33"/>
      <c r="E399" s="69"/>
      <c r="F399" s="25" t="s">
        <v>298</v>
      </c>
      <c r="G399" s="152">
        <f>SUM(G394:G398)</f>
        <v>0</v>
      </c>
      <c r="H399" s="124"/>
      <c r="I399" s="4"/>
      <c r="J399" s="4"/>
      <c r="K399" s="4"/>
      <c r="L399" s="4"/>
    </row>
    <row r="400" spans="2:12" s="67" customFormat="1">
      <c r="B400" s="40"/>
      <c r="C400" s="49"/>
      <c r="D400" s="33"/>
      <c r="E400" s="69"/>
      <c r="F400" s="69"/>
      <c r="G400" s="123"/>
      <c r="H400" s="124"/>
      <c r="J400" s="4"/>
      <c r="K400" s="4"/>
      <c r="L400" s="4"/>
    </row>
    <row r="401" spans="2:12" s="67" customFormat="1" ht="69.75" customHeight="1">
      <c r="B401" s="24" t="s">
        <v>1109</v>
      </c>
      <c r="C401" s="71" t="s">
        <v>215</v>
      </c>
      <c r="D401" s="48" t="s">
        <v>1039</v>
      </c>
      <c r="E401" s="25"/>
      <c r="F401" s="25"/>
      <c r="G401" s="152"/>
      <c r="H401" s="153"/>
      <c r="I401" s="4"/>
    </row>
    <row r="402" spans="2:12" s="67" customFormat="1" ht="18">
      <c r="B402" s="24" t="s">
        <v>490</v>
      </c>
      <c r="C402" s="41" t="s">
        <v>492</v>
      </c>
      <c r="D402" s="33" t="s">
        <v>1030</v>
      </c>
      <c r="E402" s="150">
        <v>1.05</v>
      </c>
      <c r="F402" s="151">
        <v>0</v>
      </c>
      <c r="G402" s="151">
        <f>E402*F402</f>
        <v>0</v>
      </c>
      <c r="H402" s="216"/>
      <c r="I402" s="4"/>
      <c r="J402" s="4"/>
      <c r="K402" s="4"/>
      <c r="L402" s="4"/>
    </row>
    <row r="403" spans="2:12" ht="15.75" customHeight="1">
      <c r="B403" s="24" t="s">
        <v>493</v>
      </c>
      <c r="C403" s="41" t="s">
        <v>494</v>
      </c>
      <c r="D403" s="33" t="s">
        <v>371</v>
      </c>
      <c r="E403" s="150">
        <v>4</v>
      </c>
      <c r="F403" s="151">
        <v>0</v>
      </c>
      <c r="G403" s="151">
        <f>E403*F403</f>
        <v>0</v>
      </c>
      <c r="H403" s="216"/>
    </row>
    <row r="404" spans="2:12" ht="15.75" customHeight="1">
      <c r="B404" s="24" t="s">
        <v>480</v>
      </c>
      <c r="C404" s="41" t="s">
        <v>484</v>
      </c>
      <c r="D404" s="33" t="s">
        <v>43</v>
      </c>
      <c r="E404" s="150">
        <v>2</v>
      </c>
      <c r="F404" s="151">
        <v>0</v>
      </c>
      <c r="G404" s="151">
        <f>E404*F404</f>
        <v>0</v>
      </c>
      <c r="H404" s="216"/>
    </row>
    <row r="405" spans="2:12" ht="15.75" customHeight="1">
      <c r="B405" s="24" t="s">
        <v>481</v>
      </c>
      <c r="C405" s="41" t="s">
        <v>485</v>
      </c>
      <c r="D405" s="33" t="s">
        <v>43</v>
      </c>
      <c r="E405" s="150">
        <v>2</v>
      </c>
      <c r="F405" s="151">
        <v>0</v>
      </c>
      <c r="G405" s="151">
        <f>E405*F405</f>
        <v>0</v>
      </c>
      <c r="H405" s="216"/>
    </row>
    <row r="406" spans="2:12">
      <c r="B406" s="40"/>
      <c r="C406" s="141" t="s">
        <v>296</v>
      </c>
      <c r="D406" s="33"/>
      <c r="E406" s="69"/>
      <c r="F406" s="148">
        <v>0.90839999999999999</v>
      </c>
      <c r="G406" s="123">
        <f>SUM(G404:G405)*F406</f>
        <v>0</v>
      </c>
      <c r="H406" s="124"/>
    </row>
    <row r="407" spans="2:12">
      <c r="B407" s="40"/>
      <c r="C407" s="41"/>
      <c r="D407" s="33"/>
      <c r="E407" s="69"/>
      <c r="F407" s="25" t="s">
        <v>298</v>
      </c>
      <c r="G407" s="152">
        <f>SUM(G402:G406)</f>
        <v>0</v>
      </c>
      <c r="H407" s="124"/>
    </row>
    <row r="408" spans="2:12">
      <c r="B408" s="40"/>
      <c r="C408" s="41"/>
      <c r="D408" s="33"/>
      <c r="E408" s="69"/>
      <c r="F408" s="69"/>
      <c r="G408" s="123"/>
      <c r="H408" s="124"/>
    </row>
    <row r="409" spans="2:12" ht="147" customHeight="1">
      <c r="B409" s="24" t="s">
        <v>1110</v>
      </c>
      <c r="C409" s="161" t="s">
        <v>218</v>
      </c>
      <c r="D409" s="48" t="s">
        <v>1039</v>
      </c>
      <c r="E409" s="25"/>
      <c r="F409" s="25"/>
      <c r="G409" s="152"/>
      <c r="H409" s="153"/>
    </row>
    <row r="410" spans="2:12" ht="18">
      <c r="B410" s="24" t="s">
        <v>1049</v>
      </c>
      <c r="C410" s="41" t="s">
        <v>486</v>
      </c>
      <c r="D410" s="33" t="s">
        <v>1030</v>
      </c>
      <c r="E410" s="150">
        <v>1.05</v>
      </c>
      <c r="F410" s="151">
        <v>0</v>
      </c>
      <c r="G410" s="151">
        <f t="shared" ref="G410:G415" si="13">E410*F410</f>
        <v>0</v>
      </c>
      <c r="H410" s="216"/>
    </row>
    <row r="411" spans="2:12" ht="25.5">
      <c r="B411" s="24" t="s">
        <v>1050</v>
      </c>
      <c r="C411" s="41" t="s">
        <v>482</v>
      </c>
      <c r="D411" s="33" t="s">
        <v>371</v>
      </c>
      <c r="E411" s="150">
        <v>4.5</v>
      </c>
      <c r="F411" s="151">
        <v>0</v>
      </c>
      <c r="G411" s="151">
        <f t="shared" si="13"/>
        <v>0</v>
      </c>
      <c r="H411" s="216"/>
      <c r="I411" s="67"/>
    </row>
    <row r="412" spans="2:12" ht="25.5">
      <c r="B412" s="24" t="s">
        <v>479</v>
      </c>
      <c r="C412" s="41" t="s">
        <v>483</v>
      </c>
      <c r="D412" s="33" t="s">
        <v>371</v>
      </c>
      <c r="E412" s="150">
        <v>0.52</v>
      </c>
      <c r="F412" s="151">
        <v>0</v>
      </c>
      <c r="G412" s="151">
        <f t="shared" si="13"/>
        <v>0</v>
      </c>
      <c r="H412" s="216"/>
      <c r="I412" s="67"/>
      <c r="J412" s="67"/>
      <c r="K412" s="67"/>
      <c r="L412" s="67"/>
    </row>
    <row r="413" spans="2:12">
      <c r="B413" s="24">
        <v>8256</v>
      </c>
      <c r="C413" s="41" t="s">
        <v>495</v>
      </c>
      <c r="D413" s="33" t="s">
        <v>371</v>
      </c>
      <c r="E413" s="150">
        <v>0.2</v>
      </c>
      <c r="F413" s="151">
        <v>0</v>
      </c>
      <c r="G413" s="151">
        <f t="shared" si="13"/>
        <v>0</v>
      </c>
      <c r="H413" s="216"/>
      <c r="I413" s="67"/>
      <c r="J413" s="67"/>
      <c r="K413" s="67"/>
      <c r="L413" s="67"/>
    </row>
    <row r="414" spans="2:12">
      <c r="B414" s="24" t="s">
        <v>480</v>
      </c>
      <c r="C414" s="41" t="s">
        <v>484</v>
      </c>
      <c r="D414" s="33" t="s">
        <v>43</v>
      </c>
      <c r="E414" s="150">
        <v>0.46</v>
      </c>
      <c r="F414" s="151">
        <v>0</v>
      </c>
      <c r="G414" s="151">
        <f t="shared" si="13"/>
        <v>0</v>
      </c>
      <c r="H414" s="216"/>
      <c r="I414" s="67"/>
      <c r="J414" s="67"/>
      <c r="K414" s="67"/>
      <c r="L414" s="67"/>
    </row>
    <row r="415" spans="2:12">
      <c r="B415" s="24" t="s">
        <v>481</v>
      </c>
      <c r="C415" s="41" t="s">
        <v>485</v>
      </c>
      <c r="D415" s="33" t="s">
        <v>43</v>
      </c>
      <c r="E415" s="150">
        <v>0.5</v>
      </c>
      <c r="F415" s="151">
        <v>0</v>
      </c>
      <c r="G415" s="151">
        <f t="shared" si="13"/>
        <v>0</v>
      </c>
      <c r="H415" s="216"/>
      <c r="I415" s="67"/>
      <c r="J415" s="67"/>
      <c r="K415" s="67"/>
      <c r="L415" s="67"/>
    </row>
    <row r="416" spans="2:12">
      <c r="B416" s="40"/>
      <c r="C416" s="141" t="s">
        <v>296</v>
      </c>
      <c r="D416" s="33"/>
      <c r="E416" s="69"/>
      <c r="F416" s="148">
        <v>0.90839999999999999</v>
      </c>
      <c r="G416" s="123">
        <f>SUM(G414:G415)*F416</f>
        <v>0</v>
      </c>
      <c r="H416" s="124"/>
      <c r="I416" s="67"/>
      <c r="J416" s="67"/>
      <c r="K416" s="67"/>
      <c r="L416" s="67"/>
    </row>
    <row r="417" spans="1:12" ht="15" customHeight="1">
      <c r="B417" s="40"/>
      <c r="C417" s="41"/>
      <c r="D417" s="33"/>
      <c r="E417" s="69"/>
      <c r="F417" s="25" t="s">
        <v>298</v>
      </c>
      <c r="G417" s="152">
        <f>SUM(G410:G416)</f>
        <v>0</v>
      </c>
      <c r="H417" s="124"/>
      <c r="I417" s="67"/>
      <c r="J417" s="67"/>
      <c r="K417" s="67"/>
      <c r="L417" s="67"/>
    </row>
    <row r="418" spans="1:12">
      <c r="B418" s="40"/>
      <c r="C418" s="41"/>
      <c r="D418" s="33"/>
      <c r="E418" s="69"/>
      <c r="F418" s="69"/>
      <c r="G418" s="123"/>
      <c r="H418" s="124"/>
      <c r="I418" s="67"/>
      <c r="J418" s="67"/>
      <c r="K418" s="67"/>
      <c r="L418" s="67"/>
    </row>
    <row r="419" spans="1:12" ht="90">
      <c r="B419" s="24" t="s">
        <v>1111</v>
      </c>
      <c r="C419" s="71" t="s">
        <v>220</v>
      </c>
      <c r="D419" s="48" t="s">
        <v>1039</v>
      </c>
      <c r="E419" s="25"/>
      <c r="F419" s="25"/>
      <c r="G419" s="152"/>
      <c r="H419" s="153"/>
      <c r="I419" s="67"/>
      <c r="J419" s="67"/>
      <c r="K419" s="67"/>
      <c r="L419" s="67"/>
    </row>
    <row r="420" spans="1:12">
      <c r="B420" s="24" t="s">
        <v>331</v>
      </c>
      <c r="C420" s="41" t="s">
        <v>351</v>
      </c>
      <c r="D420" s="33" t="s">
        <v>371</v>
      </c>
      <c r="E420" s="150">
        <v>12.96</v>
      </c>
      <c r="F420" s="151">
        <v>0</v>
      </c>
      <c r="G420" s="151">
        <f>E420*F420</f>
        <v>0</v>
      </c>
      <c r="H420" s="216"/>
      <c r="I420" s="67"/>
      <c r="J420" s="67"/>
      <c r="K420" s="67"/>
      <c r="L420" s="67"/>
    </row>
    <row r="421" spans="1:12" ht="16.5" customHeight="1">
      <c r="B421" s="24" t="s">
        <v>332</v>
      </c>
      <c r="C421" s="41" t="s">
        <v>352</v>
      </c>
      <c r="D421" s="33" t="s">
        <v>1035</v>
      </c>
      <c r="E421" s="150">
        <v>0.03</v>
      </c>
      <c r="F421" s="151">
        <v>0</v>
      </c>
      <c r="G421" s="151">
        <f>E421*F421</f>
        <v>0</v>
      </c>
      <c r="H421" s="216"/>
      <c r="I421" s="67"/>
      <c r="J421" s="67"/>
      <c r="K421" s="67"/>
      <c r="L421" s="67"/>
    </row>
    <row r="422" spans="1:12" ht="18">
      <c r="B422" s="24" t="s">
        <v>496</v>
      </c>
      <c r="C422" s="41" t="s">
        <v>497</v>
      </c>
      <c r="D422" s="33" t="s">
        <v>1030</v>
      </c>
      <c r="E422" s="150">
        <v>1</v>
      </c>
      <c r="F422" s="151">
        <v>0</v>
      </c>
      <c r="G422" s="151">
        <f>E422*F422</f>
        <v>0</v>
      </c>
      <c r="H422" s="216"/>
      <c r="I422" s="67"/>
      <c r="J422" s="67"/>
      <c r="K422" s="67"/>
      <c r="L422" s="67"/>
    </row>
    <row r="423" spans="1:12" s="67" customFormat="1">
      <c r="B423" s="24" t="s">
        <v>348</v>
      </c>
      <c r="C423" s="41" t="s">
        <v>368</v>
      </c>
      <c r="D423" s="33" t="s">
        <v>43</v>
      </c>
      <c r="E423" s="150">
        <v>2.6</v>
      </c>
      <c r="F423" s="151">
        <v>0</v>
      </c>
      <c r="G423" s="151">
        <f>E423*F423</f>
        <v>0</v>
      </c>
      <c r="H423" s="216"/>
    </row>
    <row r="424" spans="1:12">
      <c r="A424" s="217"/>
      <c r="B424" s="24" t="s">
        <v>312</v>
      </c>
      <c r="C424" s="41" t="s">
        <v>315</v>
      </c>
      <c r="D424" s="33" t="s">
        <v>43</v>
      </c>
      <c r="E424" s="150">
        <v>3</v>
      </c>
      <c r="F424" s="151">
        <v>0</v>
      </c>
      <c r="G424" s="151">
        <f>E424*F424</f>
        <v>0</v>
      </c>
      <c r="H424" s="216"/>
      <c r="J424" s="67"/>
      <c r="K424" s="67"/>
      <c r="L424" s="67"/>
    </row>
    <row r="425" spans="1:12">
      <c r="B425" s="40"/>
      <c r="C425" s="141" t="s">
        <v>296</v>
      </c>
      <c r="D425" s="33"/>
      <c r="E425" s="69"/>
      <c r="F425" s="148">
        <v>0.90839999999999999</v>
      </c>
      <c r="G425" s="123">
        <f>SUM(G423:G424)*F425</f>
        <v>0</v>
      </c>
      <c r="H425" s="124"/>
      <c r="J425" s="158"/>
    </row>
    <row r="426" spans="1:12">
      <c r="B426" s="40"/>
      <c r="C426" s="41"/>
      <c r="D426" s="33"/>
      <c r="E426" s="69"/>
      <c r="F426" s="25" t="s">
        <v>298</v>
      </c>
      <c r="G426" s="152">
        <f>SUM(G420:G425)</f>
        <v>0</v>
      </c>
      <c r="H426" s="124"/>
      <c r="J426" s="158"/>
    </row>
    <row r="427" spans="1:12">
      <c r="B427" s="40"/>
      <c r="C427" s="66"/>
      <c r="D427" s="33"/>
      <c r="E427" s="69"/>
      <c r="F427" s="69"/>
      <c r="G427" s="123"/>
      <c r="H427" s="124"/>
      <c r="J427" s="158"/>
    </row>
    <row r="428" spans="1:12" ht="90" customHeight="1">
      <c r="B428" s="24" t="s">
        <v>1112</v>
      </c>
      <c r="C428" s="71" t="s">
        <v>498</v>
      </c>
      <c r="D428" s="38" t="s">
        <v>316</v>
      </c>
      <c r="E428" s="25"/>
      <c r="F428" s="25"/>
      <c r="G428" s="152"/>
      <c r="H428" s="153"/>
      <c r="J428" s="158"/>
    </row>
    <row r="429" spans="1:12" ht="18">
      <c r="B429" s="24" t="s">
        <v>499</v>
      </c>
      <c r="C429" s="41" t="s">
        <v>506</v>
      </c>
      <c r="D429" s="33" t="s">
        <v>1035</v>
      </c>
      <c r="E429" s="150">
        <v>0.02</v>
      </c>
      <c r="F429" s="151">
        <v>0</v>
      </c>
      <c r="G429" s="151">
        <f>E429*F429</f>
        <v>0</v>
      </c>
      <c r="H429" s="216"/>
      <c r="J429" s="158"/>
    </row>
    <row r="430" spans="1:12">
      <c r="B430" s="24" t="s">
        <v>493</v>
      </c>
      <c r="C430" s="41" t="s">
        <v>500</v>
      </c>
      <c r="D430" s="33" t="s">
        <v>371</v>
      </c>
      <c r="E430" s="150">
        <v>1</v>
      </c>
      <c r="F430" s="151">
        <v>0</v>
      </c>
      <c r="G430" s="151">
        <f>E430*F430</f>
        <v>0</v>
      </c>
      <c r="H430" s="216"/>
      <c r="J430" s="158"/>
    </row>
    <row r="431" spans="1:12">
      <c r="B431" s="24" t="s">
        <v>504</v>
      </c>
      <c r="C431" s="41" t="s">
        <v>505</v>
      </c>
      <c r="D431" s="33" t="s">
        <v>371</v>
      </c>
      <c r="E431" s="150">
        <v>1.7</v>
      </c>
      <c r="F431" s="151">
        <v>0</v>
      </c>
      <c r="G431" s="151">
        <f>E431*F431</f>
        <v>0</v>
      </c>
      <c r="H431" s="216"/>
      <c r="J431" s="158"/>
    </row>
    <row r="432" spans="1:12">
      <c r="B432" s="24" t="s">
        <v>348</v>
      </c>
      <c r="C432" s="41" t="s">
        <v>368</v>
      </c>
      <c r="D432" s="33" t="s">
        <v>43</v>
      </c>
      <c r="E432" s="150">
        <v>1.3</v>
      </c>
      <c r="F432" s="151">
        <v>0</v>
      </c>
      <c r="G432" s="151">
        <f>E432*F432</f>
        <v>0</v>
      </c>
      <c r="H432" s="216"/>
      <c r="J432" s="158"/>
    </row>
    <row r="433" spans="2:12" s="67" customFormat="1">
      <c r="B433" s="24" t="s">
        <v>312</v>
      </c>
      <c r="C433" s="41" t="s">
        <v>315</v>
      </c>
      <c r="D433" s="33" t="s">
        <v>43</v>
      </c>
      <c r="E433" s="150">
        <v>1.5</v>
      </c>
      <c r="F433" s="151">
        <v>0</v>
      </c>
      <c r="G433" s="151">
        <f>E433*F433</f>
        <v>0</v>
      </c>
      <c r="H433" s="216"/>
      <c r="I433" s="4"/>
      <c r="J433" s="158"/>
      <c r="K433" s="4"/>
      <c r="L433" s="4"/>
    </row>
    <row r="434" spans="2:12">
      <c r="B434" s="40"/>
      <c r="C434" s="141" t="s">
        <v>296</v>
      </c>
      <c r="D434" s="33"/>
      <c r="E434" s="69"/>
      <c r="F434" s="148">
        <v>0.90839999999999999</v>
      </c>
      <c r="G434" s="123">
        <f>SUM(G432:G433)*F434</f>
        <v>0</v>
      </c>
      <c r="H434" s="124"/>
    </row>
    <row r="435" spans="2:12">
      <c r="B435" s="40"/>
      <c r="C435" s="41"/>
      <c r="D435" s="33"/>
      <c r="E435" s="69"/>
      <c r="F435" s="25" t="s">
        <v>298</v>
      </c>
      <c r="G435" s="152">
        <f>SUM(G429:G434)</f>
        <v>0</v>
      </c>
      <c r="H435" s="124"/>
    </row>
    <row r="436" spans="2:12">
      <c r="B436" s="24"/>
      <c r="C436" s="161"/>
      <c r="D436" s="38"/>
      <c r="E436" s="25"/>
      <c r="F436" s="25"/>
      <c r="G436" s="152"/>
      <c r="H436" s="153"/>
    </row>
    <row r="437" spans="2:12" ht="38.25">
      <c r="B437" s="24" t="s">
        <v>1113</v>
      </c>
      <c r="C437" s="71" t="s">
        <v>507</v>
      </c>
      <c r="D437" s="38" t="s">
        <v>316</v>
      </c>
      <c r="E437" s="25"/>
      <c r="F437" s="25"/>
      <c r="G437" s="152"/>
      <c r="H437" s="153"/>
    </row>
    <row r="438" spans="2:12">
      <c r="B438" s="24" t="s">
        <v>509</v>
      </c>
      <c r="C438" s="41" t="s">
        <v>510</v>
      </c>
      <c r="D438" s="33" t="s">
        <v>28</v>
      </c>
      <c r="E438" s="150">
        <v>0.3</v>
      </c>
      <c r="F438" s="151">
        <v>0</v>
      </c>
      <c r="G438" s="151">
        <f>E438*F438</f>
        <v>0</v>
      </c>
      <c r="H438" s="216"/>
    </row>
    <row r="439" spans="2:12">
      <c r="B439" s="24" t="s">
        <v>458</v>
      </c>
      <c r="C439" s="41" t="s">
        <v>462</v>
      </c>
      <c r="D439" s="33" t="s">
        <v>43</v>
      </c>
      <c r="E439" s="150">
        <v>1.2</v>
      </c>
      <c r="F439" s="151">
        <v>0</v>
      </c>
      <c r="G439" s="151">
        <f>E439*F439</f>
        <v>0</v>
      </c>
      <c r="H439" s="216"/>
    </row>
    <row r="440" spans="2:12">
      <c r="B440" s="24" t="s">
        <v>350</v>
      </c>
      <c r="C440" s="41" t="s">
        <v>370</v>
      </c>
      <c r="D440" s="33" t="s">
        <v>43</v>
      </c>
      <c r="E440" s="150">
        <v>0.8</v>
      </c>
      <c r="F440" s="151">
        <v>0</v>
      </c>
      <c r="G440" s="151">
        <f>E440*F440</f>
        <v>0</v>
      </c>
      <c r="H440" s="216"/>
    </row>
    <row r="441" spans="2:12">
      <c r="B441" s="40"/>
      <c r="C441" s="141" t="s">
        <v>296</v>
      </c>
      <c r="D441" s="33"/>
      <c r="E441" s="69"/>
      <c r="F441" s="148">
        <v>0.90839999999999999</v>
      </c>
      <c r="G441" s="123">
        <f>SUM(G439:G440)*F441</f>
        <v>0</v>
      </c>
      <c r="H441" s="124"/>
    </row>
    <row r="442" spans="2:12" s="67" customFormat="1">
      <c r="B442" s="40"/>
      <c r="C442" s="41"/>
      <c r="D442" s="33"/>
      <c r="E442" s="69"/>
      <c r="F442" s="25" t="s">
        <v>298</v>
      </c>
      <c r="G442" s="152">
        <f>SUM(G438:G441)</f>
        <v>0</v>
      </c>
      <c r="H442" s="124"/>
      <c r="I442" s="4"/>
      <c r="J442" s="4"/>
      <c r="K442" s="4"/>
      <c r="L442" s="4"/>
    </row>
    <row r="443" spans="2:12">
      <c r="B443" s="40"/>
      <c r="C443" s="49"/>
      <c r="D443" s="33"/>
      <c r="E443" s="69"/>
      <c r="F443" s="69"/>
      <c r="G443" s="123"/>
      <c r="H443" s="124"/>
    </row>
    <row r="444" spans="2:12" ht="38.25">
      <c r="B444" s="24" t="s">
        <v>1114</v>
      </c>
      <c r="C444" s="71" t="s">
        <v>508</v>
      </c>
      <c r="D444" s="38" t="s">
        <v>316</v>
      </c>
      <c r="E444" s="69"/>
      <c r="F444" s="69"/>
      <c r="G444" s="123"/>
      <c r="H444" s="124"/>
      <c r="I444" s="67"/>
    </row>
    <row r="445" spans="2:12">
      <c r="B445" s="24" t="s">
        <v>331</v>
      </c>
      <c r="C445" s="41" t="s">
        <v>516</v>
      </c>
      <c r="D445" s="33" t="s">
        <v>371</v>
      </c>
      <c r="E445" s="150">
        <v>0.63</v>
      </c>
      <c r="F445" s="151">
        <v>0</v>
      </c>
      <c r="G445" s="151">
        <f>E445*F445</f>
        <v>0</v>
      </c>
      <c r="H445" s="216"/>
      <c r="I445" s="225"/>
      <c r="J445" s="67"/>
      <c r="K445" s="67"/>
      <c r="L445" s="67"/>
    </row>
    <row r="446" spans="2:12" ht="18">
      <c r="B446" s="24" t="s">
        <v>332</v>
      </c>
      <c r="C446" s="41" t="s">
        <v>352</v>
      </c>
      <c r="D446" s="33" t="s">
        <v>1035</v>
      </c>
      <c r="E446" s="150">
        <v>5.0000000000000001E-3</v>
      </c>
      <c r="F446" s="151">
        <v>0</v>
      </c>
      <c r="G446" s="151">
        <f>E446*F446</f>
        <v>0</v>
      </c>
      <c r="H446" s="216"/>
    </row>
    <row r="447" spans="2:12">
      <c r="B447" s="24" t="s">
        <v>511</v>
      </c>
      <c r="C447" s="41" t="s">
        <v>517</v>
      </c>
      <c r="D447" s="33" t="s">
        <v>28</v>
      </c>
      <c r="E447" s="150">
        <v>0.3</v>
      </c>
      <c r="F447" s="151">
        <v>0</v>
      </c>
      <c r="G447" s="151">
        <f>E447*F447</f>
        <v>0</v>
      </c>
      <c r="H447" s="216"/>
      <c r="J447" s="158"/>
    </row>
    <row r="448" spans="2:12">
      <c r="B448" s="24" t="s">
        <v>512</v>
      </c>
      <c r="C448" s="41" t="s">
        <v>514</v>
      </c>
      <c r="D448" s="33" t="s">
        <v>43</v>
      </c>
      <c r="E448" s="150">
        <v>1.5</v>
      </c>
      <c r="F448" s="151">
        <v>0</v>
      </c>
      <c r="G448" s="151">
        <f>E448*F448</f>
        <v>0</v>
      </c>
      <c r="H448" s="216"/>
      <c r="J448" s="158"/>
    </row>
    <row r="449" spans="2:12">
      <c r="B449" s="24" t="s">
        <v>513</v>
      </c>
      <c r="C449" s="41" t="s">
        <v>515</v>
      </c>
      <c r="D449" s="33" t="s">
        <v>43</v>
      </c>
      <c r="E449" s="150">
        <v>1</v>
      </c>
      <c r="F449" s="151">
        <v>0</v>
      </c>
      <c r="G449" s="151">
        <f>E449*F449</f>
        <v>0</v>
      </c>
      <c r="H449" s="216"/>
      <c r="J449" s="158"/>
    </row>
    <row r="450" spans="2:12">
      <c r="B450" s="40"/>
      <c r="C450" s="141" t="s">
        <v>296</v>
      </c>
      <c r="D450" s="33"/>
      <c r="E450" s="69"/>
      <c r="F450" s="148">
        <v>0.90839999999999999</v>
      </c>
      <c r="G450" s="123">
        <f>SUM(G448:G449)*F450</f>
        <v>0</v>
      </c>
      <c r="H450" s="124"/>
      <c r="J450" s="158"/>
    </row>
    <row r="451" spans="2:12" s="67" customFormat="1">
      <c r="B451" s="40"/>
      <c r="C451" s="41"/>
      <c r="D451" s="33"/>
      <c r="E451" s="69"/>
      <c r="F451" s="25" t="s">
        <v>298</v>
      </c>
      <c r="G451" s="152">
        <f>SUM(G445:G450)</f>
        <v>0</v>
      </c>
      <c r="H451" s="124"/>
      <c r="I451" s="4"/>
      <c r="J451" s="158"/>
      <c r="K451" s="4"/>
      <c r="L451" s="4"/>
    </row>
    <row r="452" spans="2:12" s="67" customFormat="1">
      <c r="B452" s="40"/>
      <c r="C452" s="49"/>
      <c r="D452" s="33"/>
      <c r="E452" s="69"/>
      <c r="F452" s="69"/>
      <c r="G452" s="123"/>
      <c r="H452" s="124"/>
      <c r="I452" s="4"/>
      <c r="J452" s="4"/>
      <c r="K452" s="4"/>
      <c r="L452" s="4"/>
    </row>
    <row r="453" spans="2:12" s="67" customFormat="1" ht="51">
      <c r="B453" s="24" t="s">
        <v>1115</v>
      </c>
      <c r="C453" s="71" t="s">
        <v>222</v>
      </c>
      <c r="D453" s="38" t="s">
        <v>316</v>
      </c>
      <c r="E453" s="25"/>
      <c r="F453" s="25"/>
      <c r="G453" s="152"/>
      <c r="H453" s="153"/>
      <c r="I453" s="4"/>
      <c r="J453" s="4"/>
      <c r="K453" s="4"/>
      <c r="L453" s="4"/>
    </row>
    <row r="454" spans="2:12">
      <c r="B454" s="24" t="s">
        <v>331</v>
      </c>
      <c r="C454" s="41" t="s">
        <v>351</v>
      </c>
      <c r="D454" s="33" t="s">
        <v>371</v>
      </c>
      <c r="E454" s="150">
        <v>1.9</v>
      </c>
      <c r="F454" s="151">
        <v>0</v>
      </c>
      <c r="G454" s="151">
        <f>E454*F454</f>
        <v>0</v>
      </c>
      <c r="H454" s="216"/>
      <c r="I454" s="67"/>
    </row>
    <row r="455" spans="2:12" ht="18">
      <c r="B455" s="24" t="s">
        <v>332</v>
      </c>
      <c r="C455" s="41" t="s">
        <v>352</v>
      </c>
      <c r="D455" s="33" t="s">
        <v>1035</v>
      </c>
      <c r="E455" s="150">
        <v>0.01</v>
      </c>
      <c r="F455" s="151">
        <v>0</v>
      </c>
      <c r="G455" s="151">
        <f>E455*F455</f>
        <v>0</v>
      </c>
      <c r="H455" s="216"/>
      <c r="J455" s="67"/>
      <c r="K455" s="67"/>
      <c r="L455" s="67"/>
    </row>
    <row r="456" spans="2:12">
      <c r="B456" s="24" t="s">
        <v>519</v>
      </c>
      <c r="C456" s="41" t="s">
        <v>520</v>
      </c>
      <c r="D456" s="33" t="s">
        <v>28</v>
      </c>
      <c r="E456" s="150">
        <v>1.05</v>
      </c>
      <c r="F456" s="151">
        <v>0</v>
      </c>
      <c r="G456" s="151">
        <f>E456*F456</f>
        <v>0</v>
      </c>
      <c r="H456" s="216"/>
    </row>
    <row r="457" spans="2:12">
      <c r="B457" s="24" t="s">
        <v>512</v>
      </c>
      <c r="C457" s="41" t="s">
        <v>514</v>
      </c>
      <c r="D457" s="33" t="s">
        <v>43</v>
      </c>
      <c r="E457" s="150">
        <v>1.5</v>
      </c>
      <c r="F457" s="151">
        <v>0</v>
      </c>
      <c r="G457" s="151">
        <f>E457*F457</f>
        <v>0</v>
      </c>
      <c r="H457" s="216"/>
    </row>
    <row r="458" spans="2:12">
      <c r="B458" s="24" t="s">
        <v>513</v>
      </c>
      <c r="C458" s="41" t="s">
        <v>515</v>
      </c>
      <c r="D458" s="33" t="s">
        <v>43</v>
      </c>
      <c r="E458" s="150">
        <v>1</v>
      </c>
      <c r="F458" s="151">
        <v>0</v>
      </c>
      <c r="G458" s="151">
        <f>E458*F458</f>
        <v>0</v>
      </c>
      <c r="H458" s="216"/>
    </row>
    <row r="459" spans="2:12">
      <c r="B459" s="40"/>
      <c r="C459" s="141" t="s">
        <v>296</v>
      </c>
      <c r="D459" s="33"/>
      <c r="E459" s="69"/>
      <c r="F459" s="148">
        <v>0.90839999999999999</v>
      </c>
      <c r="G459" s="123">
        <f>SUM(G457:G458)*F459</f>
        <v>0</v>
      </c>
      <c r="H459" s="124"/>
    </row>
    <row r="460" spans="2:12" s="67" customFormat="1">
      <c r="B460" s="40"/>
      <c r="C460" s="41"/>
      <c r="D460" s="33"/>
      <c r="E460" s="69"/>
      <c r="F460" s="25" t="s">
        <v>298</v>
      </c>
      <c r="G460" s="152">
        <f>SUM(G454:G459)</f>
        <v>0</v>
      </c>
      <c r="H460" s="124"/>
      <c r="I460" s="4"/>
      <c r="J460" s="4"/>
      <c r="K460" s="4"/>
      <c r="L460" s="4"/>
    </row>
    <row r="461" spans="2:12">
      <c r="B461" s="24"/>
      <c r="C461" s="64"/>
      <c r="D461" s="65"/>
      <c r="E461" s="69"/>
      <c r="F461" s="69"/>
      <c r="G461" s="123"/>
      <c r="H461" s="124"/>
    </row>
    <row r="462" spans="2:12" ht="15">
      <c r="B462" s="62" t="s">
        <v>57</v>
      </c>
      <c r="C462" s="52" t="s">
        <v>88</v>
      </c>
      <c r="D462" s="65"/>
      <c r="E462" s="69"/>
      <c r="F462" s="69"/>
      <c r="G462" s="123"/>
      <c r="H462" s="124"/>
      <c r="I462" s="67"/>
    </row>
    <row r="463" spans="2:12" ht="126" customHeight="1">
      <c r="B463" s="24" t="s">
        <v>262</v>
      </c>
      <c r="C463" s="71" t="s">
        <v>532</v>
      </c>
      <c r="D463" s="48" t="s">
        <v>1039</v>
      </c>
      <c r="E463" s="25"/>
      <c r="F463" s="25"/>
      <c r="G463" s="152"/>
      <c r="H463" s="153"/>
      <c r="J463" s="67"/>
      <c r="K463" s="67"/>
      <c r="L463" s="67"/>
    </row>
    <row r="464" spans="2:12">
      <c r="B464" s="24" t="s">
        <v>385</v>
      </c>
      <c r="C464" s="41" t="s">
        <v>526</v>
      </c>
      <c r="D464" s="33" t="s">
        <v>28</v>
      </c>
      <c r="E464" s="150">
        <v>1.1000000000000001</v>
      </c>
      <c r="F464" s="151">
        <v>0</v>
      </c>
      <c r="G464" s="151">
        <f t="shared" ref="G464:G470" si="14">E464*F464</f>
        <v>0</v>
      </c>
      <c r="H464" s="216"/>
    </row>
    <row r="465" spans="2:12">
      <c r="B465" s="24" t="s">
        <v>455</v>
      </c>
      <c r="C465" s="41" t="s">
        <v>527</v>
      </c>
      <c r="D465" s="33" t="s">
        <v>371</v>
      </c>
      <c r="E465" s="150">
        <v>0.1</v>
      </c>
      <c r="F465" s="151">
        <v>0</v>
      </c>
      <c r="G465" s="151">
        <f t="shared" si="14"/>
        <v>0</v>
      </c>
      <c r="H465" s="216"/>
    </row>
    <row r="466" spans="2:12">
      <c r="B466" s="24" t="s">
        <v>521</v>
      </c>
      <c r="C466" s="41" t="s">
        <v>524</v>
      </c>
      <c r="D466" s="33" t="s">
        <v>28</v>
      </c>
      <c r="E466" s="150">
        <v>1.6</v>
      </c>
      <c r="F466" s="151">
        <v>0</v>
      </c>
      <c r="G466" s="151">
        <f t="shared" si="14"/>
        <v>0</v>
      </c>
      <c r="H466" s="216"/>
    </row>
    <row r="467" spans="2:12" s="67" customFormat="1">
      <c r="B467" s="24" t="s">
        <v>522</v>
      </c>
      <c r="C467" s="41" t="s">
        <v>525</v>
      </c>
      <c r="D467" s="33" t="s">
        <v>28</v>
      </c>
      <c r="E467" s="150">
        <v>1.6</v>
      </c>
      <c r="F467" s="151">
        <v>0</v>
      </c>
      <c r="G467" s="151">
        <f t="shared" si="14"/>
        <v>0</v>
      </c>
      <c r="H467" s="216"/>
      <c r="I467" s="4"/>
      <c r="J467" s="4"/>
      <c r="K467" s="4"/>
      <c r="L467" s="4"/>
    </row>
    <row r="468" spans="2:12" s="67" customFormat="1" ht="18">
      <c r="B468" s="24" t="s">
        <v>523</v>
      </c>
      <c r="C468" s="41" t="s">
        <v>528</v>
      </c>
      <c r="D468" s="33" t="s">
        <v>1030</v>
      </c>
      <c r="E468" s="150">
        <v>0.5</v>
      </c>
      <c r="F468" s="151">
        <v>0</v>
      </c>
      <c r="G468" s="151">
        <f t="shared" si="14"/>
        <v>0</v>
      </c>
      <c r="H468" s="216"/>
      <c r="I468" s="4"/>
      <c r="J468" s="4"/>
      <c r="K468" s="4"/>
      <c r="L468" s="4"/>
    </row>
    <row r="469" spans="2:12" s="67" customFormat="1" ht="15" customHeight="1">
      <c r="B469" s="24" t="s">
        <v>458</v>
      </c>
      <c r="C469" s="41" t="s">
        <v>462</v>
      </c>
      <c r="D469" s="33" t="s">
        <v>43</v>
      </c>
      <c r="E469" s="150">
        <v>1.2</v>
      </c>
      <c r="F469" s="151">
        <v>0</v>
      </c>
      <c r="G469" s="151">
        <f t="shared" si="14"/>
        <v>0</v>
      </c>
      <c r="H469" s="216"/>
      <c r="I469" s="4"/>
      <c r="J469" s="4"/>
      <c r="K469" s="4"/>
      <c r="L469" s="4"/>
    </row>
    <row r="470" spans="2:12" s="67" customFormat="1" ht="14.25" customHeight="1">
      <c r="B470" s="24" t="s">
        <v>350</v>
      </c>
      <c r="C470" s="41" t="s">
        <v>370</v>
      </c>
      <c r="D470" s="33" t="s">
        <v>43</v>
      </c>
      <c r="E470" s="150">
        <v>1.5</v>
      </c>
      <c r="F470" s="151">
        <v>0</v>
      </c>
      <c r="G470" s="151">
        <f t="shared" si="14"/>
        <v>0</v>
      </c>
      <c r="H470" s="216"/>
      <c r="I470" s="4"/>
      <c r="J470" s="4"/>
      <c r="K470" s="4"/>
      <c r="L470" s="4"/>
    </row>
    <row r="471" spans="2:12" ht="15.75" customHeight="1">
      <c r="B471" s="40"/>
      <c r="C471" s="141" t="s">
        <v>296</v>
      </c>
      <c r="D471" s="33"/>
      <c r="E471" s="69"/>
      <c r="F471" s="148">
        <v>0.90839999999999999</v>
      </c>
      <c r="G471" s="123">
        <f>SUM(G469:G470)*F471</f>
        <v>0</v>
      </c>
      <c r="H471" s="124"/>
      <c r="I471" s="67"/>
    </row>
    <row r="472" spans="2:12">
      <c r="B472" s="40"/>
      <c r="C472" s="41"/>
      <c r="D472" s="33"/>
      <c r="E472" s="69"/>
      <c r="F472" s="25" t="s">
        <v>298</v>
      </c>
      <c r="G472" s="152">
        <f>SUM(G464:G471)</f>
        <v>0</v>
      </c>
      <c r="H472" s="124"/>
      <c r="I472" s="67"/>
      <c r="J472" s="67"/>
      <c r="K472" s="67"/>
      <c r="L472" s="67"/>
    </row>
    <row r="473" spans="2:12">
      <c r="B473" s="40"/>
      <c r="C473" s="49"/>
      <c r="D473" s="33"/>
      <c r="E473" s="69"/>
      <c r="F473" s="69"/>
      <c r="G473" s="123"/>
      <c r="H473" s="124"/>
      <c r="I473" s="67"/>
      <c r="J473" s="67"/>
      <c r="K473" s="67"/>
      <c r="L473" s="67"/>
    </row>
    <row r="474" spans="2:12" ht="91.5" customHeight="1">
      <c r="B474" s="24" t="s">
        <v>263</v>
      </c>
      <c r="C474" s="71" t="s">
        <v>531</v>
      </c>
      <c r="D474" s="48" t="s">
        <v>1039</v>
      </c>
      <c r="E474" s="25"/>
      <c r="F474" s="25"/>
      <c r="G474" s="152"/>
      <c r="H474" s="153"/>
      <c r="J474" s="67"/>
      <c r="K474" s="67"/>
      <c r="L474" s="67"/>
    </row>
    <row r="475" spans="2:12" s="67" customFormat="1">
      <c r="B475" s="24" t="s">
        <v>385</v>
      </c>
      <c r="C475" s="41" t="s">
        <v>526</v>
      </c>
      <c r="D475" s="33" t="s">
        <v>28</v>
      </c>
      <c r="E475" s="150">
        <v>2.6</v>
      </c>
      <c r="F475" s="151">
        <v>0</v>
      </c>
      <c r="G475" s="151">
        <f t="shared" ref="G475:G481" si="15">E475*F475</f>
        <v>0</v>
      </c>
      <c r="H475" s="216"/>
      <c r="I475" s="4"/>
      <c r="J475" s="4"/>
      <c r="K475" s="4"/>
      <c r="L475" s="4"/>
    </row>
    <row r="476" spans="2:12">
      <c r="B476" s="24" t="s">
        <v>455</v>
      </c>
      <c r="C476" s="41" t="s">
        <v>527</v>
      </c>
      <c r="D476" s="33" t="s">
        <v>371</v>
      </c>
      <c r="E476" s="150">
        <v>0.15</v>
      </c>
      <c r="F476" s="151">
        <v>0</v>
      </c>
      <c r="G476" s="151">
        <f t="shared" si="15"/>
        <v>0</v>
      </c>
      <c r="H476" s="216"/>
    </row>
    <row r="477" spans="2:12">
      <c r="B477" s="24" t="s">
        <v>521</v>
      </c>
      <c r="C477" s="41" t="s">
        <v>524</v>
      </c>
      <c r="D477" s="33" t="s">
        <v>28</v>
      </c>
      <c r="E477" s="150">
        <v>2.2000000000000002</v>
      </c>
      <c r="F477" s="151">
        <v>0</v>
      </c>
      <c r="G477" s="151">
        <f t="shared" si="15"/>
        <v>0</v>
      </c>
      <c r="H477" s="216"/>
    </row>
    <row r="478" spans="2:12">
      <c r="B478" s="24" t="s">
        <v>522</v>
      </c>
      <c r="C478" s="41" t="s">
        <v>525</v>
      </c>
      <c r="D478" s="33" t="s">
        <v>28</v>
      </c>
      <c r="E478" s="150">
        <v>1.6</v>
      </c>
      <c r="F478" s="151">
        <v>0</v>
      </c>
      <c r="G478" s="151">
        <f t="shared" si="15"/>
        <v>0</v>
      </c>
      <c r="H478" s="216"/>
    </row>
    <row r="479" spans="2:12">
      <c r="B479" s="24" t="s">
        <v>529</v>
      </c>
      <c r="C479" s="41" t="s">
        <v>530</v>
      </c>
      <c r="D479" s="33" t="s">
        <v>28</v>
      </c>
      <c r="E479" s="150">
        <v>1.05</v>
      </c>
      <c r="F479" s="151">
        <v>0</v>
      </c>
      <c r="G479" s="151">
        <f t="shared" si="15"/>
        <v>0</v>
      </c>
      <c r="H479" s="216"/>
    </row>
    <row r="480" spans="2:12">
      <c r="B480" s="24" t="s">
        <v>458</v>
      </c>
      <c r="C480" s="41" t="s">
        <v>462</v>
      </c>
      <c r="D480" s="33" t="s">
        <v>43</v>
      </c>
      <c r="E480" s="150">
        <v>1.5</v>
      </c>
      <c r="F480" s="151">
        <v>0</v>
      </c>
      <c r="G480" s="151">
        <f t="shared" si="15"/>
        <v>0</v>
      </c>
      <c r="H480" s="216"/>
      <c r="I480" s="67"/>
    </row>
    <row r="481" spans="2:12">
      <c r="B481" s="24" t="s">
        <v>350</v>
      </c>
      <c r="C481" s="41" t="s">
        <v>370</v>
      </c>
      <c r="D481" s="33" t="s">
        <v>43</v>
      </c>
      <c r="E481" s="150">
        <v>2</v>
      </c>
      <c r="F481" s="151">
        <v>0</v>
      </c>
      <c r="G481" s="151">
        <f t="shared" si="15"/>
        <v>0</v>
      </c>
      <c r="H481" s="216"/>
      <c r="I481" s="67"/>
      <c r="J481" s="67"/>
      <c r="K481" s="67"/>
      <c r="L481" s="67"/>
    </row>
    <row r="482" spans="2:12">
      <c r="B482" s="40"/>
      <c r="C482" s="141" t="s">
        <v>296</v>
      </c>
      <c r="D482" s="33"/>
      <c r="E482" s="69"/>
      <c r="F482" s="148">
        <v>0.90839999999999999</v>
      </c>
      <c r="G482" s="123">
        <f>SUM(G480:G481)*F482</f>
        <v>0</v>
      </c>
      <c r="H482" s="124"/>
      <c r="J482" s="67"/>
      <c r="K482" s="67"/>
      <c r="L482" s="67"/>
    </row>
    <row r="483" spans="2:12" s="67" customFormat="1">
      <c r="B483" s="40"/>
      <c r="C483" s="41"/>
      <c r="D483" s="33"/>
      <c r="E483" s="69"/>
      <c r="F483" s="25" t="s">
        <v>298</v>
      </c>
      <c r="G483" s="152">
        <f>SUM(G475:G482)</f>
        <v>0</v>
      </c>
      <c r="H483" s="124"/>
      <c r="I483" s="4"/>
      <c r="J483" s="4"/>
      <c r="K483" s="4"/>
      <c r="L483" s="4"/>
    </row>
    <row r="484" spans="2:12" s="67" customFormat="1">
      <c r="B484" s="40"/>
      <c r="C484" s="145"/>
      <c r="D484" s="33"/>
      <c r="E484" s="69"/>
      <c r="F484" s="69"/>
      <c r="G484" s="123"/>
      <c r="H484" s="124"/>
      <c r="I484" s="4"/>
      <c r="J484" s="4"/>
      <c r="K484" s="4"/>
      <c r="L484" s="4"/>
    </row>
    <row r="485" spans="2:12" s="67" customFormat="1" ht="38.25">
      <c r="B485" s="24" t="s">
        <v>264</v>
      </c>
      <c r="C485" s="71" t="s">
        <v>224</v>
      </c>
      <c r="D485" s="38" t="s">
        <v>316</v>
      </c>
      <c r="E485" s="25"/>
      <c r="F485" s="25"/>
      <c r="G485" s="152"/>
      <c r="H485" s="153"/>
      <c r="I485" s="4"/>
      <c r="J485" s="4"/>
      <c r="K485" s="4"/>
      <c r="L485" s="4"/>
    </row>
    <row r="486" spans="2:12" s="67" customFormat="1">
      <c r="B486" s="24" t="s">
        <v>533</v>
      </c>
      <c r="C486" s="41" t="s">
        <v>535</v>
      </c>
      <c r="D486" s="33" t="s">
        <v>28</v>
      </c>
      <c r="E486" s="150">
        <v>1.05</v>
      </c>
      <c r="F486" s="151">
        <v>0</v>
      </c>
      <c r="G486" s="151">
        <f>E486*F486</f>
        <v>0</v>
      </c>
      <c r="H486" s="216"/>
      <c r="I486" s="4"/>
      <c r="J486" s="4"/>
      <c r="K486" s="4"/>
      <c r="L486" s="4"/>
    </row>
    <row r="487" spans="2:12" s="67" customFormat="1">
      <c r="B487" s="24" t="s">
        <v>534</v>
      </c>
      <c r="C487" s="41" t="s">
        <v>536</v>
      </c>
      <c r="D487" s="33" t="s">
        <v>12</v>
      </c>
      <c r="E487" s="150">
        <v>2</v>
      </c>
      <c r="F487" s="151">
        <v>0</v>
      </c>
      <c r="G487" s="151">
        <f>E487*F487</f>
        <v>0</v>
      </c>
      <c r="H487" s="216"/>
      <c r="I487" s="4"/>
      <c r="J487" s="4"/>
      <c r="K487" s="4"/>
      <c r="L487" s="4"/>
    </row>
    <row r="488" spans="2:12" s="67" customFormat="1">
      <c r="B488" s="24" t="s">
        <v>458</v>
      </c>
      <c r="C488" s="41" t="s">
        <v>462</v>
      </c>
      <c r="D488" s="33" t="s">
        <v>43</v>
      </c>
      <c r="E488" s="150">
        <v>1</v>
      </c>
      <c r="F488" s="151">
        <v>0</v>
      </c>
      <c r="G488" s="151">
        <f>E488*F488</f>
        <v>0</v>
      </c>
      <c r="H488" s="216"/>
      <c r="J488" s="4"/>
      <c r="K488" s="4"/>
      <c r="L488" s="4"/>
    </row>
    <row r="489" spans="2:12" s="67" customFormat="1">
      <c r="B489" s="24" t="s">
        <v>350</v>
      </c>
      <c r="C489" s="41" t="s">
        <v>370</v>
      </c>
      <c r="D489" s="33" t="s">
        <v>43</v>
      </c>
      <c r="E489" s="150">
        <v>1</v>
      </c>
      <c r="F489" s="151">
        <v>0</v>
      </c>
      <c r="G489" s="151">
        <f>E489*F489</f>
        <v>0</v>
      </c>
      <c r="H489" s="216"/>
    </row>
    <row r="490" spans="2:12">
      <c r="B490" s="40"/>
      <c r="C490" s="141" t="s">
        <v>296</v>
      </c>
      <c r="D490" s="33"/>
      <c r="E490" s="69"/>
      <c r="F490" s="148">
        <v>0.90839999999999999</v>
      </c>
      <c r="G490" s="123">
        <f>SUM(G488:G489)*F490</f>
        <v>0</v>
      </c>
      <c r="H490" s="124"/>
      <c r="I490" s="67"/>
      <c r="J490" s="67"/>
      <c r="K490" s="67"/>
      <c r="L490" s="67"/>
    </row>
    <row r="491" spans="2:12">
      <c r="B491" s="40"/>
      <c r="C491" s="41"/>
      <c r="D491" s="33"/>
      <c r="E491" s="69"/>
      <c r="F491" s="25" t="s">
        <v>298</v>
      </c>
      <c r="G491" s="152">
        <f>SUM(G486:G490)</f>
        <v>0</v>
      </c>
      <c r="H491" s="124"/>
      <c r="I491" s="67"/>
      <c r="J491" s="67"/>
      <c r="K491" s="67"/>
      <c r="L491" s="67"/>
    </row>
    <row r="492" spans="2:12" s="67" customFormat="1">
      <c r="B492" s="40"/>
      <c r="C492" s="64"/>
      <c r="D492" s="65"/>
      <c r="E492" s="69"/>
      <c r="F492" s="69"/>
      <c r="G492" s="123"/>
      <c r="H492" s="124"/>
      <c r="I492" s="4"/>
      <c r="J492" s="4"/>
      <c r="K492" s="4"/>
      <c r="L492" s="4"/>
    </row>
    <row r="493" spans="2:12" ht="15">
      <c r="B493" s="62" t="s">
        <v>59</v>
      </c>
      <c r="C493" s="52" t="s">
        <v>37</v>
      </c>
      <c r="D493" s="59"/>
      <c r="E493" s="69"/>
      <c r="F493" s="69"/>
      <c r="G493" s="123"/>
      <c r="H493" s="124"/>
    </row>
    <row r="494" spans="2:12" ht="15">
      <c r="B494" s="62" t="s">
        <v>60</v>
      </c>
      <c r="C494" s="52" t="s">
        <v>69</v>
      </c>
      <c r="D494" s="59"/>
      <c r="E494" s="69"/>
      <c r="F494" s="69"/>
      <c r="G494" s="123"/>
      <c r="H494" s="124"/>
    </row>
    <row r="495" spans="2:12" ht="115.5">
      <c r="B495" s="24" t="s">
        <v>1116</v>
      </c>
      <c r="C495" s="71" t="s">
        <v>228</v>
      </c>
      <c r="D495" s="48" t="s">
        <v>1039</v>
      </c>
      <c r="E495" s="25"/>
      <c r="F495" s="25"/>
      <c r="G495" s="152"/>
      <c r="H495" s="153"/>
      <c r="I495" s="67"/>
    </row>
    <row r="496" spans="2:12" ht="18">
      <c r="B496" s="24">
        <v>26113</v>
      </c>
      <c r="C496" s="41" t="s">
        <v>432</v>
      </c>
      <c r="D496" s="33" t="s">
        <v>1035</v>
      </c>
      <c r="E496" s="150">
        <v>0.3</v>
      </c>
      <c r="F496" s="151">
        <v>0</v>
      </c>
      <c r="G496" s="151">
        <f t="shared" ref="G496:G504" si="16">E496*F496</f>
        <v>0</v>
      </c>
      <c r="H496" s="216"/>
      <c r="J496" s="67"/>
      <c r="K496" s="67"/>
      <c r="L496" s="67"/>
    </row>
    <row r="497" spans="2:12">
      <c r="B497" s="24" t="s">
        <v>544</v>
      </c>
      <c r="C497" s="41" t="s">
        <v>545</v>
      </c>
      <c r="D497" s="33" t="s">
        <v>477</v>
      </c>
      <c r="E497" s="150">
        <v>0.2</v>
      </c>
      <c r="F497" s="151">
        <v>0</v>
      </c>
      <c r="G497" s="151">
        <f t="shared" si="16"/>
        <v>0</v>
      </c>
      <c r="H497" s="216"/>
    </row>
    <row r="498" spans="2:12">
      <c r="B498" s="24" t="s">
        <v>455</v>
      </c>
      <c r="C498" s="41" t="s">
        <v>527</v>
      </c>
      <c r="D498" s="33" t="s">
        <v>371</v>
      </c>
      <c r="E498" s="150">
        <v>0.15</v>
      </c>
      <c r="F498" s="151">
        <v>0</v>
      </c>
      <c r="G498" s="151">
        <f t="shared" si="16"/>
        <v>0</v>
      </c>
      <c r="H498" s="216"/>
    </row>
    <row r="499" spans="2:12">
      <c r="B499" s="24" t="s">
        <v>464</v>
      </c>
      <c r="C499" s="41" t="s">
        <v>463</v>
      </c>
      <c r="D499" s="33" t="s">
        <v>12</v>
      </c>
      <c r="E499" s="150">
        <v>2</v>
      </c>
      <c r="F499" s="151">
        <v>0</v>
      </c>
      <c r="G499" s="151">
        <f t="shared" si="16"/>
        <v>0</v>
      </c>
      <c r="H499" s="216"/>
    </row>
    <row r="500" spans="2:12">
      <c r="B500" s="24" t="s">
        <v>543</v>
      </c>
      <c r="C500" s="41" t="s">
        <v>542</v>
      </c>
      <c r="D500" s="33" t="s">
        <v>371</v>
      </c>
      <c r="E500" s="150">
        <v>0.4</v>
      </c>
      <c r="F500" s="151">
        <v>0</v>
      </c>
      <c r="G500" s="151">
        <f t="shared" si="16"/>
        <v>0</v>
      </c>
      <c r="H500" s="216"/>
    </row>
    <row r="501" spans="2:12" s="67" customFormat="1">
      <c r="B501" s="24" t="s">
        <v>457</v>
      </c>
      <c r="C501" s="41" t="s">
        <v>461</v>
      </c>
      <c r="D501" s="33" t="s">
        <v>43</v>
      </c>
      <c r="E501" s="150">
        <v>0.3</v>
      </c>
      <c r="F501" s="151">
        <v>0</v>
      </c>
      <c r="G501" s="151">
        <f t="shared" si="16"/>
        <v>0</v>
      </c>
      <c r="H501" s="216"/>
      <c r="I501" s="4"/>
      <c r="J501" s="4"/>
      <c r="K501" s="4"/>
      <c r="L501" s="4"/>
    </row>
    <row r="502" spans="2:12" s="67" customFormat="1">
      <c r="B502" s="24" t="s">
        <v>458</v>
      </c>
      <c r="C502" s="41" t="s">
        <v>462</v>
      </c>
      <c r="D502" s="33" t="s">
        <v>43</v>
      </c>
      <c r="E502" s="150">
        <v>4</v>
      </c>
      <c r="F502" s="151">
        <v>0</v>
      </c>
      <c r="G502" s="151">
        <f t="shared" si="16"/>
        <v>0</v>
      </c>
      <c r="H502" s="216"/>
      <c r="I502" s="4"/>
      <c r="J502" s="4"/>
      <c r="K502" s="4"/>
      <c r="L502" s="4"/>
    </row>
    <row r="503" spans="2:12" s="67" customFormat="1">
      <c r="B503" s="24" t="s">
        <v>350</v>
      </c>
      <c r="C503" s="41" t="s">
        <v>370</v>
      </c>
      <c r="D503" s="33" t="s">
        <v>43</v>
      </c>
      <c r="E503" s="150">
        <v>4</v>
      </c>
      <c r="F503" s="151">
        <v>0</v>
      </c>
      <c r="G503" s="151">
        <f t="shared" si="16"/>
        <v>0</v>
      </c>
      <c r="H503" s="216"/>
      <c r="J503" s="4"/>
      <c r="K503" s="4"/>
      <c r="L503" s="4"/>
    </row>
    <row r="504" spans="2:12" s="67" customFormat="1">
      <c r="B504" s="24" t="s">
        <v>312</v>
      </c>
      <c r="C504" s="41" t="s">
        <v>315</v>
      </c>
      <c r="D504" s="33" t="s">
        <v>43</v>
      </c>
      <c r="E504" s="150">
        <v>2</v>
      </c>
      <c r="F504" s="151">
        <v>0</v>
      </c>
      <c r="G504" s="151">
        <f t="shared" si="16"/>
        <v>0</v>
      </c>
      <c r="H504" s="216"/>
    </row>
    <row r="505" spans="2:12" s="67" customFormat="1">
      <c r="B505" s="40"/>
      <c r="C505" s="141" t="s">
        <v>296</v>
      </c>
      <c r="D505" s="33"/>
      <c r="E505" s="69"/>
      <c r="F505" s="148">
        <v>0.90839999999999999</v>
      </c>
      <c r="G505" s="123">
        <f>SUM(G501:G504)*F505</f>
        <v>0</v>
      </c>
      <c r="H505" s="124"/>
    </row>
    <row r="506" spans="2:12" s="67" customFormat="1">
      <c r="B506" s="40"/>
      <c r="C506" s="41"/>
      <c r="D506" s="33"/>
      <c r="E506" s="69"/>
      <c r="F506" s="25" t="s">
        <v>298</v>
      </c>
      <c r="G506" s="152">
        <f>SUM(G496:G505)</f>
        <v>0</v>
      </c>
      <c r="H506" s="124"/>
    </row>
    <row r="507" spans="2:12" s="67" customFormat="1">
      <c r="B507" s="40"/>
      <c r="C507" s="49"/>
      <c r="D507" s="33"/>
      <c r="E507" s="69"/>
      <c r="F507" s="69"/>
      <c r="G507" s="123"/>
      <c r="H507" s="124"/>
    </row>
    <row r="508" spans="2:12" s="67" customFormat="1" ht="45" customHeight="1">
      <c r="B508" s="24" t="s">
        <v>1117</v>
      </c>
      <c r="C508" s="71" t="s">
        <v>230</v>
      </c>
      <c r="D508" s="48" t="s">
        <v>1039</v>
      </c>
      <c r="E508" s="25"/>
      <c r="F508" s="25"/>
      <c r="G508" s="152"/>
      <c r="H508" s="153"/>
    </row>
    <row r="509" spans="2:12" s="67" customFormat="1" ht="18">
      <c r="B509" s="24">
        <v>26113</v>
      </c>
      <c r="C509" s="41" t="s">
        <v>432</v>
      </c>
      <c r="D509" s="33" t="s">
        <v>1035</v>
      </c>
      <c r="E509" s="150">
        <v>0.1</v>
      </c>
      <c r="F509" s="151">
        <v>0</v>
      </c>
      <c r="G509" s="151">
        <f t="shared" ref="G509:G514" si="17">E509*F509</f>
        <v>0</v>
      </c>
      <c r="H509" s="216"/>
    </row>
    <row r="510" spans="2:12" s="67" customFormat="1">
      <c r="B510" s="24" t="s">
        <v>544</v>
      </c>
      <c r="C510" s="41" t="s">
        <v>545</v>
      </c>
      <c r="D510" s="33" t="s">
        <v>477</v>
      </c>
      <c r="E510" s="150">
        <v>0.05</v>
      </c>
      <c r="F510" s="151">
        <v>0</v>
      </c>
      <c r="G510" s="151">
        <f t="shared" si="17"/>
        <v>0</v>
      </c>
      <c r="H510" s="216"/>
      <c r="I510" s="4"/>
    </row>
    <row r="511" spans="2:12">
      <c r="B511" s="24" t="s">
        <v>455</v>
      </c>
      <c r="C511" s="41" t="s">
        <v>527</v>
      </c>
      <c r="D511" s="33" t="s">
        <v>371</v>
      </c>
      <c r="E511" s="150">
        <v>0.1</v>
      </c>
      <c r="F511" s="151">
        <v>0</v>
      </c>
      <c r="G511" s="151">
        <f t="shared" si="17"/>
        <v>0</v>
      </c>
      <c r="H511" s="216"/>
    </row>
    <row r="512" spans="2:12">
      <c r="B512" s="24" t="s">
        <v>464</v>
      </c>
      <c r="C512" s="41" t="s">
        <v>463</v>
      </c>
      <c r="D512" s="33" t="s">
        <v>12</v>
      </c>
      <c r="E512" s="150">
        <v>1</v>
      </c>
      <c r="F512" s="151">
        <v>0</v>
      </c>
      <c r="G512" s="151">
        <f t="shared" si="17"/>
        <v>0</v>
      </c>
      <c r="H512" s="216"/>
    </row>
    <row r="513" spans="2:12">
      <c r="B513" s="24" t="s">
        <v>458</v>
      </c>
      <c r="C513" s="41" t="s">
        <v>462</v>
      </c>
      <c r="D513" s="33" t="s">
        <v>43</v>
      </c>
      <c r="E513" s="150">
        <v>1.5</v>
      </c>
      <c r="F513" s="151">
        <v>0</v>
      </c>
      <c r="G513" s="151">
        <f t="shared" si="17"/>
        <v>0</v>
      </c>
      <c r="H513" s="216"/>
      <c r="I513" s="67"/>
    </row>
    <row r="514" spans="2:12">
      <c r="B514" s="24" t="s">
        <v>350</v>
      </c>
      <c r="C514" s="41" t="s">
        <v>370</v>
      </c>
      <c r="D514" s="33" t="s">
        <v>43</v>
      </c>
      <c r="E514" s="150">
        <v>2</v>
      </c>
      <c r="F514" s="151">
        <v>0</v>
      </c>
      <c r="G514" s="151">
        <f t="shared" si="17"/>
        <v>0</v>
      </c>
      <c r="H514" s="216"/>
      <c r="J514" s="67"/>
      <c r="K514" s="67"/>
      <c r="L514" s="67"/>
    </row>
    <row r="515" spans="2:12">
      <c r="B515" s="40"/>
      <c r="C515" s="141" t="s">
        <v>296</v>
      </c>
      <c r="D515" s="33"/>
      <c r="E515" s="69"/>
      <c r="F515" s="148">
        <v>0.90839999999999999</v>
      </c>
      <c r="G515" s="123">
        <f>SUM(G513:G514)*F515</f>
        <v>0</v>
      </c>
      <c r="H515" s="124"/>
    </row>
    <row r="516" spans="2:12">
      <c r="B516" s="40"/>
      <c r="C516" s="41"/>
      <c r="D516" s="33"/>
      <c r="E516" s="69"/>
      <c r="F516" s="25" t="s">
        <v>298</v>
      </c>
      <c r="G516" s="152">
        <f>SUM(G509:G515)</f>
        <v>0</v>
      </c>
      <c r="H516" s="124"/>
    </row>
    <row r="517" spans="2:12">
      <c r="B517" s="40"/>
      <c r="C517" s="49"/>
      <c r="D517" s="33"/>
      <c r="E517" s="69"/>
      <c r="F517" s="69"/>
      <c r="G517" s="123"/>
      <c r="H517" s="124"/>
    </row>
    <row r="518" spans="2:12" ht="51">
      <c r="B518" s="24" t="s">
        <v>1118</v>
      </c>
      <c r="C518" s="71" t="s">
        <v>546</v>
      </c>
      <c r="D518" s="38" t="s">
        <v>326</v>
      </c>
      <c r="E518" s="25"/>
      <c r="F518" s="25"/>
      <c r="G518" s="152"/>
      <c r="H518" s="153"/>
    </row>
    <row r="519" spans="2:12">
      <c r="B519" s="24">
        <v>10943</v>
      </c>
      <c r="C519" s="41" t="s">
        <v>551</v>
      </c>
      <c r="D519" s="33" t="s">
        <v>371</v>
      </c>
      <c r="E519" s="150">
        <v>5</v>
      </c>
      <c r="F519" s="151">
        <v>0</v>
      </c>
      <c r="G519" s="151">
        <f t="shared" ref="G519:G527" si="18">E519*F519</f>
        <v>0</v>
      </c>
      <c r="H519" s="216"/>
    </row>
    <row r="520" spans="2:12">
      <c r="B520" s="24">
        <v>37129</v>
      </c>
      <c r="C520" s="41" t="s">
        <v>549</v>
      </c>
      <c r="D520" s="33" t="s">
        <v>12</v>
      </c>
      <c r="E520" s="150">
        <v>2</v>
      </c>
      <c r="F520" s="151">
        <v>0</v>
      </c>
      <c r="G520" s="151">
        <f t="shared" si="18"/>
        <v>0</v>
      </c>
      <c r="H520" s="216"/>
    </row>
    <row r="521" spans="2:12" ht="25.5">
      <c r="B521" s="24" t="s">
        <v>1051</v>
      </c>
      <c r="C521" s="41" t="s">
        <v>547</v>
      </c>
      <c r="D521" s="33" t="s">
        <v>12</v>
      </c>
      <c r="E521" s="150">
        <v>0.25</v>
      </c>
      <c r="F521" s="151">
        <v>0</v>
      </c>
      <c r="G521" s="151">
        <f t="shared" si="18"/>
        <v>0</v>
      </c>
      <c r="H521" s="216"/>
    </row>
    <row r="522" spans="2:12">
      <c r="B522" s="24">
        <v>3335</v>
      </c>
      <c r="C522" s="41" t="s">
        <v>550</v>
      </c>
      <c r="D522" s="33" t="s">
        <v>302</v>
      </c>
      <c r="E522" s="150">
        <v>0.5</v>
      </c>
      <c r="F522" s="151">
        <v>0</v>
      </c>
      <c r="G522" s="151">
        <f t="shared" si="18"/>
        <v>0</v>
      </c>
      <c r="H522" s="216"/>
      <c r="I522" s="67"/>
    </row>
    <row r="523" spans="2:12">
      <c r="B523" s="24">
        <v>18112</v>
      </c>
      <c r="C523" s="41" t="s">
        <v>558</v>
      </c>
      <c r="D523" s="33" t="s">
        <v>302</v>
      </c>
      <c r="E523" s="150">
        <v>0.5</v>
      </c>
      <c r="F523" s="151">
        <v>0</v>
      </c>
      <c r="G523" s="151">
        <f t="shared" si="18"/>
        <v>0</v>
      </c>
      <c r="H523" s="216"/>
      <c r="I523" s="67"/>
      <c r="J523" s="67"/>
      <c r="K523" s="67"/>
      <c r="L523" s="67"/>
    </row>
    <row r="524" spans="2:12">
      <c r="B524" s="24">
        <v>99230</v>
      </c>
      <c r="C524" s="41" t="s">
        <v>557</v>
      </c>
      <c r="D524" s="33" t="s">
        <v>43</v>
      </c>
      <c r="E524" s="150">
        <v>8</v>
      </c>
      <c r="F524" s="151">
        <v>0</v>
      </c>
      <c r="G524" s="151">
        <f t="shared" si="18"/>
        <v>0</v>
      </c>
      <c r="H524" s="216"/>
      <c r="I524" s="67"/>
      <c r="J524" s="67"/>
      <c r="K524" s="67"/>
      <c r="L524" s="67"/>
    </row>
    <row r="525" spans="2:12">
      <c r="B525" s="24">
        <v>99662</v>
      </c>
      <c r="C525" s="41" t="s">
        <v>552</v>
      </c>
      <c r="D525" s="33" t="s">
        <v>43</v>
      </c>
      <c r="E525" s="150">
        <v>12</v>
      </c>
      <c r="F525" s="151">
        <v>0</v>
      </c>
      <c r="G525" s="151">
        <f t="shared" si="18"/>
        <v>0</v>
      </c>
      <c r="H525" s="216"/>
      <c r="I525" s="67"/>
      <c r="J525" s="67"/>
      <c r="K525" s="67"/>
      <c r="L525" s="67"/>
    </row>
    <row r="526" spans="2:12" ht="25.5">
      <c r="B526" s="24" t="s">
        <v>554</v>
      </c>
      <c r="C526" s="41" t="s">
        <v>553</v>
      </c>
      <c r="D526" s="33" t="s">
        <v>43</v>
      </c>
      <c r="E526" s="150">
        <v>8</v>
      </c>
      <c r="F526" s="151">
        <v>0</v>
      </c>
      <c r="G526" s="151">
        <f t="shared" si="18"/>
        <v>0</v>
      </c>
      <c r="H526" s="216"/>
      <c r="I526" s="67"/>
      <c r="J526" s="67"/>
      <c r="K526" s="67"/>
      <c r="L526" s="67"/>
    </row>
    <row r="527" spans="2:12">
      <c r="B527" s="24" t="s">
        <v>556</v>
      </c>
      <c r="C527" s="41" t="s">
        <v>555</v>
      </c>
      <c r="D527" s="33" t="s">
        <v>43</v>
      </c>
      <c r="E527" s="150">
        <v>4</v>
      </c>
      <c r="F527" s="151">
        <v>0</v>
      </c>
      <c r="G527" s="151">
        <f t="shared" si="18"/>
        <v>0</v>
      </c>
      <c r="H527" s="216"/>
      <c r="I527" s="67"/>
      <c r="J527" s="67"/>
      <c r="K527" s="67"/>
      <c r="L527" s="67"/>
    </row>
    <row r="528" spans="2:12">
      <c r="B528" s="40"/>
      <c r="C528" s="141" t="s">
        <v>296</v>
      </c>
      <c r="D528" s="33"/>
      <c r="E528" s="69"/>
      <c r="F528" s="148">
        <v>0.90839999999999999</v>
      </c>
      <c r="G528" s="123">
        <f>SUM(G524:G527)*F528</f>
        <v>0</v>
      </c>
      <c r="H528" s="124"/>
      <c r="I528" s="67"/>
      <c r="J528" s="67"/>
      <c r="K528" s="67"/>
      <c r="L528" s="67"/>
    </row>
    <row r="529" spans="2:12">
      <c r="B529" s="40"/>
      <c r="C529" s="41"/>
      <c r="D529" s="33"/>
      <c r="E529" s="69"/>
      <c r="F529" s="25" t="s">
        <v>298</v>
      </c>
      <c r="G529" s="152">
        <f>SUM(G519:G528)</f>
        <v>0</v>
      </c>
      <c r="H529" s="124"/>
      <c r="I529" s="67"/>
      <c r="J529" s="67"/>
      <c r="K529" s="67"/>
      <c r="L529" s="67"/>
    </row>
    <row r="530" spans="2:12" s="67" customFormat="1">
      <c r="B530" s="40"/>
      <c r="C530" s="49"/>
      <c r="D530" s="33"/>
      <c r="E530" s="69"/>
      <c r="F530" s="69"/>
      <c r="G530" s="123"/>
      <c r="H530" s="124"/>
    </row>
    <row r="531" spans="2:12" ht="82.5" customHeight="1">
      <c r="B531" s="24" t="s">
        <v>1119</v>
      </c>
      <c r="C531" s="71" t="s">
        <v>1419</v>
      </c>
      <c r="D531" s="48" t="s">
        <v>1039</v>
      </c>
      <c r="E531" s="69"/>
      <c r="F531" s="69"/>
      <c r="G531" s="123"/>
      <c r="H531" s="124"/>
      <c r="I531" s="67"/>
      <c r="J531" s="67"/>
      <c r="K531" s="67"/>
      <c r="L531" s="67"/>
    </row>
    <row r="532" spans="2:12" ht="18">
      <c r="B532" s="24">
        <v>26113</v>
      </c>
      <c r="C532" s="41" t="s">
        <v>432</v>
      </c>
      <c r="D532" s="33" t="s">
        <v>1035</v>
      </c>
      <c r="E532" s="150">
        <v>0.4</v>
      </c>
      <c r="F532" s="151">
        <v>0</v>
      </c>
      <c r="G532" s="151">
        <f t="shared" ref="G532:G537" si="19">E532*F532</f>
        <v>0</v>
      </c>
      <c r="H532" s="216"/>
      <c r="J532" s="67"/>
      <c r="K532" s="67"/>
      <c r="L532" s="67"/>
    </row>
    <row r="533" spans="2:12">
      <c r="B533" s="24" t="s">
        <v>544</v>
      </c>
      <c r="C533" s="41" t="s">
        <v>545</v>
      </c>
      <c r="D533" s="33" t="s">
        <v>477</v>
      </c>
      <c r="E533" s="150">
        <v>0.2</v>
      </c>
      <c r="F533" s="151">
        <v>0</v>
      </c>
      <c r="G533" s="151">
        <f t="shared" si="19"/>
        <v>0</v>
      </c>
      <c r="H533" s="216"/>
    </row>
    <row r="534" spans="2:12">
      <c r="B534" s="24" t="s">
        <v>455</v>
      </c>
      <c r="C534" s="41" t="s">
        <v>527</v>
      </c>
      <c r="D534" s="33" t="s">
        <v>371</v>
      </c>
      <c r="E534" s="150">
        <v>0.3</v>
      </c>
      <c r="F534" s="151">
        <v>0</v>
      </c>
      <c r="G534" s="151">
        <f t="shared" si="19"/>
        <v>0</v>
      </c>
      <c r="H534" s="216"/>
    </row>
    <row r="535" spans="2:12">
      <c r="B535" s="24" t="s">
        <v>464</v>
      </c>
      <c r="C535" s="41" t="s">
        <v>463</v>
      </c>
      <c r="D535" s="33" t="s">
        <v>12</v>
      </c>
      <c r="E535" s="150">
        <v>3</v>
      </c>
      <c r="F535" s="151">
        <v>0</v>
      </c>
      <c r="G535" s="151">
        <f t="shared" si="19"/>
        <v>0</v>
      </c>
      <c r="H535" s="216"/>
    </row>
    <row r="536" spans="2:12">
      <c r="B536" s="24" t="s">
        <v>458</v>
      </c>
      <c r="C536" s="41" t="s">
        <v>462</v>
      </c>
      <c r="D536" s="33" t="s">
        <v>43</v>
      </c>
      <c r="E536" s="150">
        <v>4</v>
      </c>
      <c r="F536" s="151">
        <v>0</v>
      </c>
      <c r="G536" s="151">
        <f t="shared" si="19"/>
        <v>0</v>
      </c>
      <c r="H536" s="216"/>
    </row>
    <row r="537" spans="2:12">
      <c r="B537" s="24" t="s">
        <v>350</v>
      </c>
      <c r="C537" s="41" t="s">
        <v>370</v>
      </c>
      <c r="D537" s="33" t="s">
        <v>43</v>
      </c>
      <c r="E537" s="150">
        <v>5</v>
      </c>
      <c r="F537" s="151">
        <v>0</v>
      </c>
      <c r="G537" s="151">
        <f t="shared" si="19"/>
        <v>0</v>
      </c>
      <c r="H537" s="216"/>
    </row>
    <row r="538" spans="2:12">
      <c r="B538" s="40"/>
      <c r="C538" s="141" t="s">
        <v>296</v>
      </c>
      <c r="D538" s="33"/>
      <c r="E538" s="69"/>
      <c r="F538" s="148">
        <v>0.90839999999999999</v>
      </c>
      <c r="G538" s="123">
        <f>SUM(G536:G537)*F538</f>
        <v>0</v>
      </c>
      <c r="H538" s="124"/>
    </row>
    <row r="539" spans="2:12">
      <c r="B539" s="40"/>
      <c r="C539" s="41"/>
      <c r="D539" s="33"/>
      <c r="E539" s="69"/>
      <c r="F539" s="25" t="s">
        <v>298</v>
      </c>
      <c r="G539" s="152">
        <f>SUM(G532:G538)</f>
        <v>0</v>
      </c>
      <c r="H539" s="124"/>
    </row>
    <row r="540" spans="2:12">
      <c r="B540" s="40"/>
      <c r="C540" s="41"/>
      <c r="D540" s="33"/>
      <c r="E540" s="69"/>
      <c r="F540" s="69"/>
      <c r="G540" s="123"/>
      <c r="H540" s="124"/>
    </row>
    <row r="541" spans="2:12" s="67" customFormat="1" ht="93.75" customHeight="1">
      <c r="B541" s="24" t="s">
        <v>1120</v>
      </c>
      <c r="C541" s="147" t="s">
        <v>538</v>
      </c>
      <c r="D541" s="48" t="s">
        <v>1039</v>
      </c>
      <c r="E541" s="25"/>
      <c r="F541" s="25"/>
      <c r="G541" s="152"/>
      <c r="H541" s="153"/>
      <c r="I541" s="4"/>
      <c r="J541" s="4"/>
      <c r="K541" s="4"/>
      <c r="L541" s="4"/>
    </row>
    <row r="542" spans="2:12" ht="18">
      <c r="B542" s="24">
        <v>26113</v>
      </c>
      <c r="C542" s="41" t="s">
        <v>432</v>
      </c>
      <c r="D542" s="33" t="s">
        <v>1035</v>
      </c>
      <c r="E542" s="150">
        <v>0.4</v>
      </c>
      <c r="F542" s="151">
        <v>0</v>
      </c>
      <c r="G542" s="151">
        <f t="shared" ref="G542:G550" si="20">E542*F542</f>
        <v>0</v>
      </c>
      <c r="H542" s="216"/>
    </row>
    <row r="543" spans="2:12">
      <c r="B543" s="24" t="s">
        <v>521</v>
      </c>
      <c r="C543" s="41" t="s">
        <v>524</v>
      </c>
      <c r="D543" s="33" t="s">
        <v>28</v>
      </c>
      <c r="E543" s="150">
        <v>5</v>
      </c>
      <c r="F543" s="151">
        <v>0</v>
      </c>
      <c r="G543" s="151">
        <f t="shared" si="20"/>
        <v>0</v>
      </c>
      <c r="H543" s="216"/>
    </row>
    <row r="544" spans="2:12" ht="18">
      <c r="B544" s="24">
        <v>10855</v>
      </c>
      <c r="C544" s="137" t="s">
        <v>559</v>
      </c>
      <c r="D544" s="33" t="s">
        <v>1030</v>
      </c>
      <c r="E544" s="150">
        <v>1.1000000000000001</v>
      </c>
      <c r="F544" s="151">
        <v>0</v>
      </c>
      <c r="G544" s="151">
        <f t="shared" si="20"/>
        <v>0</v>
      </c>
      <c r="H544" s="216"/>
    </row>
    <row r="545" spans="2:9">
      <c r="B545" s="24" t="s">
        <v>544</v>
      </c>
      <c r="C545" s="41" t="s">
        <v>545</v>
      </c>
      <c r="D545" s="33" t="s">
        <v>477</v>
      </c>
      <c r="E545" s="150">
        <v>0.2</v>
      </c>
      <c r="F545" s="151">
        <v>0</v>
      </c>
      <c r="G545" s="151">
        <f t="shared" si="20"/>
        <v>0</v>
      </c>
      <c r="H545" s="216"/>
    </row>
    <row r="546" spans="2:9">
      <c r="B546" s="24" t="s">
        <v>455</v>
      </c>
      <c r="C546" s="41" t="s">
        <v>527</v>
      </c>
      <c r="D546" s="33" t="s">
        <v>371</v>
      </c>
      <c r="E546" s="150">
        <v>0.3</v>
      </c>
      <c r="F546" s="151">
        <v>0</v>
      </c>
      <c r="G546" s="151">
        <f t="shared" si="20"/>
        <v>0</v>
      </c>
      <c r="H546" s="216"/>
    </row>
    <row r="547" spans="2:9">
      <c r="B547" s="24" t="s">
        <v>464</v>
      </c>
      <c r="C547" s="41" t="s">
        <v>463</v>
      </c>
      <c r="D547" s="33" t="s">
        <v>12</v>
      </c>
      <c r="E547" s="150">
        <v>3</v>
      </c>
      <c r="F547" s="151">
        <v>0</v>
      </c>
      <c r="G547" s="151">
        <f t="shared" si="20"/>
        <v>0</v>
      </c>
      <c r="H547" s="216"/>
    </row>
    <row r="548" spans="2:9" ht="18">
      <c r="B548" s="24">
        <v>48812</v>
      </c>
      <c r="C548" s="232" t="s">
        <v>1052</v>
      </c>
      <c r="D548" s="33" t="s">
        <v>1030</v>
      </c>
      <c r="E548" s="150">
        <v>2.4</v>
      </c>
      <c r="F548" s="151">
        <v>0</v>
      </c>
      <c r="G548" s="151">
        <f t="shared" si="20"/>
        <v>0</v>
      </c>
      <c r="H548" s="216"/>
    </row>
    <row r="549" spans="2:9">
      <c r="B549" s="24" t="s">
        <v>458</v>
      </c>
      <c r="C549" s="41" t="s">
        <v>462</v>
      </c>
      <c r="D549" s="33" t="s">
        <v>43</v>
      </c>
      <c r="E549" s="150">
        <v>4</v>
      </c>
      <c r="F549" s="151">
        <v>0</v>
      </c>
      <c r="G549" s="151">
        <f t="shared" si="20"/>
        <v>0</v>
      </c>
      <c r="H549" s="216"/>
    </row>
    <row r="550" spans="2:9">
      <c r="B550" s="24" t="s">
        <v>350</v>
      </c>
      <c r="C550" s="41" t="s">
        <v>370</v>
      </c>
      <c r="D550" s="33" t="s">
        <v>43</v>
      </c>
      <c r="E550" s="150">
        <v>5</v>
      </c>
      <c r="F550" s="151">
        <v>0</v>
      </c>
      <c r="G550" s="151">
        <f t="shared" si="20"/>
        <v>0</v>
      </c>
      <c r="H550" s="216"/>
    </row>
    <row r="551" spans="2:9">
      <c r="B551" s="40"/>
      <c r="C551" s="141" t="s">
        <v>296</v>
      </c>
      <c r="D551" s="33"/>
      <c r="E551" s="69"/>
      <c r="F551" s="148">
        <v>0.90839999999999999</v>
      </c>
      <c r="G551" s="123">
        <f>SUM(G549:G550)*F551</f>
        <v>0</v>
      </c>
      <c r="H551" s="124"/>
      <c r="I551" s="67"/>
    </row>
    <row r="552" spans="2:9" s="67" customFormat="1">
      <c r="B552" s="40"/>
      <c r="C552" s="41"/>
      <c r="D552" s="33"/>
      <c r="E552" s="69"/>
      <c r="F552" s="25" t="s">
        <v>298</v>
      </c>
      <c r="G552" s="152">
        <f>SUM(G542:G551)</f>
        <v>0</v>
      </c>
      <c r="H552" s="124"/>
      <c r="I552" s="4"/>
    </row>
    <row r="553" spans="2:9">
      <c r="B553" s="40"/>
      <c r="C553" s="41"/>
      <c r="D553" s="33"/>
      <c r="E553" s="69"/>
      <c r="F553" s="69"/>
      <c r="G553" s="123"/>
      <c r="H553" s="124"/>
    </row>
    <row r="554" spans="2:9" ht="66.75" customHeight="1">
      <c r="B554" s="24" t="s">
        <v>1121</v>
      </c>
      <c r="C554" s="71" t="s">
        <v>564</v>
      </c>
      <c r="D554" s="38" t="s">
        <v>326</v>
      </c>
      <c r="E554" s="25"/>
      <c r="F554" s="25"/>
      <c r="G554" s="152"/>
      <c r="H554" s="153"/>
    </row>
    <row r="555" spans="2:9">
      <c r="B555" s="24">
        <v>10943</v>
      </c>
      <c r="C555" s="41" t="s">
        <v>551</v>
      </c>
      <c r="D555" s="33" t="s">
        <v>371</v>
      </c>
      <c r="E555" s="150">
        <v>12</v>
      </c>
      <c r="F555" s="151">
        <v>0</v>
      </c>
      <c r="G555" s="151">
        <f t="shared" ref="G555:G563" si="21">E555*F555</f>
        <v>0</v>
      </c>
      <c r="H555" s="216"/>
    </row>
    <row r="556" spans="2:9">
      <c r="B556" s="24">
        <v>37129</v>
      </c>
      <c r="C556" s="41" t="s">
        <v>549</v>
      </c>
      <c r="D556" s="33" t="s">
        <v>12</v>
      </c>
      <c r="E556" s="150">
        <v>4</v>
      </c>
      <c r="F556" s="151">
        <v>0</v>
      </c>
      <c r="G556" s="151">
        <f t="shared" si="21"/>
        <v>0</v>
      </c>
      <c r="H556" s="216"/>
    </row>
    <row r="557" spans="2:9" ht="25.5">
      <c r="B557" s="24" t="s">
        <v>548</v>
      </c>
      <c r="C557" s="41" t="s">
        <v>547</v>
      </c>
      <c r="D557" s="33" t="s">
        <v>12</v>
      </c>
      <c r="E557" s="150">
        <v>0.25</v>
      </c>
      <c r="F557" s="151">
        <v>0</v>
      </c>
      <c r="G557" s="151">
        <f t="shared" si="21"/>
        <v>0</v>
      </c>
      <c r="H557" s="216"/>
    </row>
    <row r="558" spans="2:9">
      <c r="B558" s="24">
        <v>3335</v>
      </c>
      <c r="C558" s="41" t="s">
        <v>550</v>
      </c>
      <c r="D558" s="33" t="s">
        <v>302</v>
      </c>
      <c r="E558" s="150">
        <v>0.5</v>
      </c>
      <c r="F558" s="151">
        <v>0</v>
      </c>
      <c r="G558" s="151">
        <f t="shared" si="21"/>
        <v>0</v>
      </c>
      <c r="H558" s="216"/>
    </row>
    <row r="559" spans="2:9">
      <c r="B559" s="24">
        <v>18112</v>
      </c>
      <c r="C559" s="41" t="s">
        <v>558</v>
      </c>
      <c r="D559" s="33" t="s">
        <v>302</v>
      </c>
      <c r="E559" s="150">
        <v>0.5</v>
      </c>
      <c r="F559" s="151">
        <v>0</v>
      </c>
      <c r="G559" s="151">
        <f t="shared" si="21"/>
        <v>0</v>
      </c>
      <c r="H559" s="216"/>
    </row>
    <row r="560" spans="2:9">
      <c r="B560" s="24">
        <v>99230</v>
      </c>
      <c r="C560" s="41" t="s">
        <v>557</v>
      </c>
      <c r="D560" s="33" t="s">
        <v>43</v>
      </c>
      <c r="E560" s="150">
        <v>8</v>
      </c>
      <c r="F560" s="151">
        <v>0</v>
      </c>
      <c r="G560" s="151">
        <f t="shared" si="21"/>
        <v>0</v>
      </c>
      <c r="H560" s="216"/>
    </row>
    <row r="561" spans="2:12">
      <c r="B561" s="24">
        <v>99662</v>
      </c>
      <c r="C561" s="41" t="s">
        <v>552</v>
      </c>
      <c r="D561" s="33" t="s">
        <v>43</v>
      </c>
      <c r="E561" s="150">
        <v>12</v>
      </c>
      <c r="F561" s="151">
        <v>0</v>
      </c>
      <c r="G561" s="151">
        <f t="shared" si="21"/>
        <v>0</v>
      </c>
      <c r="H561" s="216"/>
      <c r="I561" s="67"/>
    </row>
    <row r="562" spans="2:12" s="67" customFormat="1" ht="25.5">
      <c r="B562" s="24" t="s">
        <v>554</v>
      </c>
      <c r="C562" s="41" t="s">
        <v>553</v>
      </c>
      <c r="D562" s="33" t="s">
        <v>43</v>
      </c>
      <c r="E562" s="150">
        <v>8</v>
      </c>
      <c r="F562" s="151">
        <v>0</v>
      </c>
      <c r="G562" s="151">
        <f t="shared" si="21"/>
        <v>0</v>
      </c>
      <c r="H562" s="216"/>
      <c r="I562" s="4"/>
    </row>
    <row r="563" spans="2:12" ht="18" customHeight="1">
      <c r="B563" s="24" t="s">
        <v>556</v>
      </c>
      <c r="C563" s="41" t="s">
        <v>555</v>
      </c>
      <c r="D563" s="33" t="s">
        <v>43</v>
      </c>
      <c r="E563" s="150">
        <v>4</v>
      </c>
      <c r="F563" s="151">
        <v>0</v>
      </c>
      <c r="G563" s="151">
        <f t="shared" si="21"/>
        <v>0</v>
      </c>
      <c r="H563" s="216"/>
    </row>
    <row r="564" spans="2:12">
      <c r="B564" s="40"/>
      <c r="C564" s="141" t="s">
        <v>296</v>
      </c>
      <c r="D564" s="33"/>
      <c r="E564" s="69"/>
      <c r="F564" s="148">
        <v>0.90839999999999999</v>
      </c>
      <c r="G564" s="123">
        <f>SUM(G560:G563)*F564</f>
        <v>0</v>
      </c>
      <c r="H564" s="124"/>
    </row>
    <row r="565" spans="2:12">
      <c r="B565" s="40"/>
      <c r="C565" s="41"/>
      <c r="D565" s="33"/>
      <c r="E565" s="69"/>
      <c r="F565" s="25" t="s">
        <v>298</v>
      </c>
      <c r="G565" s="152">
        <f>SUM(G555:G564)</f>
        <v>0</v>
      </c>
      <c r="H565" s="124"/>
    </row>
    <row r="566" spans="2:12">
      <c r="B566" s="40"/>
      <c r="C566" s="49"/>
      <c r="D566" s="33"/>
      <c r="E566" s="69"/>
      <c r="F566" s="69"/>
      <c r="G566" s="123"/>
      <c r="H566" s="124"/>
    </row>
    <row r="567" spans="2:12" ht="102">
      <c r="B567" s="24" t="s">
        <v>1122</v>
      </c>
      <c r="C567" s="71" t="s">
        <v>227</v>
      </c>
      <c r="D567" s="38" t="s">
        <v>326</v>
      </c>
      <c r="E567" s="69"/>
      <c r="F567" s="69"/>
      <c r="G567" s="123"/>
      <c r="H567" s="124"/>
    </row>
    <row r="568" spans="2:12">
      <c r="B568" s="24">
        <v>5514</v>
      </c>
      <c r="C568" s="41" t="s">
        <v>565</v>
      </c>
      <c r="D568" s="33" t="s">
        <v>12</v>
      </c>
      <c r="E568" s="150">
        <v>3</v>
      </c>
      <c r="F568" s="151">
        <v>0</v>
      </c>
      <c r="G568" s="151">
        <f>E568*F568</f>
        <v>0</v>
      </c>
      <c r="H568" s="216"/>
    </row>
    <row r="569" spans="2:12" ht="25.5">
      <c r="B569" s="24" t="s">
        <v>566</v>
      </c>
      <c r="C569" s="41" t="s">
        <v>567</v>
      </c>
      <c r="D569" s="33" t="s">
        <v>12</v>
      </c>
      <c r="E569" s="150">
        <v>1</v>
      </c>
      <c r="F569" s="151">
        <v>0</v>
      </c>
      <c r="G569" s="151">
        <f>E569*F569</f>
        <v>0</v>
      </c>
      <c r="H569" s="216"/>
    </row>
    <row r="570" spans="2:12">
      <c r="B570" s="24" t="s">
        <v>458</v>
      </c>
      <c r="C570" s="41" t="s">
        <v>462</v>
      </c>
      <c r="D570" s="33" t="s">
        <v>43</v>
      </c>
      <c r="E570" s="150">
        <v>2</v>
      </c>
      <c r="F570" s="151">
        <v>0</v>
      </c>
      <c r="G570" s="151">
        <f>E570*F570</f>
        <v>0</v>
      </c>
      <c r="H570" s="216"/>
    </row>
    <row r="571" spans="2:12">
      <c r="B571" s="24" t="s">
        <v>350</v>
      </c>
      <c r="C571" s="41" t="s">
        <v>370</v>
      </c>
      <c r="D571" s="33" t="s">
        <v>43</v>
      </c>
      <c r="E571" s="150">
        <v>1</v>
      </c>
      <c r="F571" s="151">
        <v>0</v>
      </c>
      <c r="G571" s="151">
        <f>E571*F571</f>
        <v>0</v>
      </c>
      <c r="H571" s="216"/>
    </row>
    <row r="572" spans="2:12">
      <c r="B572" s="40"/>
      <c r="C572" s="141" t="s">
        <v>296</v>
      </c>
      <c r="D572" s="33"/>
      <c r="E572" s="69"/>
      <c r="F572" s="148">
        <v>0.90839999999999999</v>
      </c>
      <c r="G572" s="123">
        <f>SUM(G570:G571)*F572</f>
        <v>0</v>
      </c>
      <c r="H572" s="124"/>
      <c r="I572" s="67"/>
    </row>
    <row r="573" spans="2:12">
      <c r="B573" s="40"/>
      <c r="C573" s="41"/>
      <c r="D573" s="33"/>
      <c r="E573" s="69"/>
      <c r="F573" s="25" t="s">
        <v>298</v>
      </c>
      <c r="G573" s="152">
        <f>SUM(G568:G572)</f>
        <v>0</v>
      </c>
      <c r="H573" s="124"/>
      <c r="J573" s="67"/>
      <c r="K573" s="67"/>
      <c r="L573" s="67"/>
    </row>
    <row r="574" spans="2:12">
      <c r="B574" s="40"/>
      <c r="C574" s="41"/>
      <c r="D574" s="33"/>
      <c r="E574" s="69"/>
      <c r="F574" s="69"/>
      <c r="G574" s="123"/>
      <c r="H574" s="124"/>
      <c r="L574" s="67"/>
    </row>
    <row r="575" spans="2:12" s="67" customFormat="1" ht="15">
      <c r="B575" s="62" t="s">
        <v>90</v>
      </c>
      <c r="C575" s="52" t="s">
        <v>70</v>
      </c>
      <c r="D575" s="33"/>
      <c r="E575" s="69"/>
      <c r="F575" s="69"/>
      <c r="G575" s="123"/>
      <c r="H575" s="124"/>
      <c r="I575" s="4"/>
      <c r="J575" s="4"/>
      <c r="K575" s="4"/>
    </row>
    <row r="576" spans="2:12" ht="129.75" customHeight="1">
      <c r="B576" s="24" t="s">
        <v>1123</v>
      </c>
      <c r="C576" s="71" t="s">
        <v>229</v>
      </c>
      <c r="D576" s="48" t="s">
        <v>1039</v>
      </c>
      <c r="E576" s="25"/>
      <c r="F576" s="25"/>
      <c r="G576" s="152"/>
      <c r="H576" s="153"/>
      <c r="L576" s="67"/>
    </row>
    <row r="577" spans="2:12" ht="18">
      <c r="B577" s="24">
        <v>26113</v>
      </c>
      <c r="C577" s="41" t="s">
        <v>432</v>
      </c>
      <c r="D577" s="33" t="s">
        <v>1035</v>
      </c>
      <c r="E577" s="150">
        <v>0.4</v>
      </c>
      <c r="F577" s="151">
        <v>0</v>
      </c>
      <c r="G577" s="151">
        <f t="shared" ref="G577:G585" si="22">E577*F577</f>
        <v>0</v>
      </c>
      <c r="H577" s="216"/>
      <c r="L577" s="67"/>
    </row>
    <row r="578" spans="2:12">
      <c r="B578" s="24" t="s">
        <v>544</v>
      </c>
      <c r="C578" s="41" t="s">
        <v>545</v>
      </c>
      <c r="D578" s="33" t="s">
        <v>477</v>
      </c>
      <c r="E578" s="150">
        <v>0.22</v>
      </c>
      <c r="F578" s="151">
        <v>0</v>
      </c>
      <c r="G578" s="151">
        <f t="shared" si="22"/>
        <v>0</v>
      </c>
      <c r="H578" s="216"/>
      <c r="L578" s="67"/>
    </row>
    <row r="579" spans="2:12">
      <c r="B579" s="24" t="s">
        <v>455</v>
      </c>
      <c r="C579" s="41" t="s">
        <v>527</v>
      </c>
      <c r="D579" s="33" t="s">
        <v>371</v>
      </c>
      <c r="E579" s="150">
        <v>0.18</v>
      </c>
      <c r="F579" s="151">
        <v>0</v>
      </c>
      <c r="G579" s="151">
        <f t="shared" si="22"/>
        <v>0</v>
      </c>
      <c r="H579" s="216"/>
    </row>
    <row r="580" spans="2:12">
      <c r="B580" s="24" t="s">
        <v>464</v>
      </c>
      <c r="C580" s="41" t="s">
        <v>463</v>
      </c>
      <c r="D580" s="33" t="s">
        <v>12</v>
      </c>
      <c r="E580" s="150">
        <v>3</v>
      </c>
      <c r="F580" s="151">
        <v>0</v>
      </c>
      <c r="G580" s="151">
        <f t="shared" si="22"/>
        <v>0</v>
      </c>
      <c r="H580" s="216"/>
    </row>
    <row r="581" spans="2:12">
      <c r="B581" s="24" t="s">
        <v>543</v>
      </c>
      <c r="C581" s="41" t="s">
        <v>542</v>
      </c>
      <c r="D581" s="33" t="s">
        <v>371</v>
      </c>
      <c r="E581" s="150">
        <v>0.5</v>
      </c>
      <c r="F581" s="151">
        <v>0</v>
      </c>
      <c r="G581" s="151">
        <f t="shared" si="22"/>
        <v>0</v>
      </c>
      <c r="H581" s="216"/>
    </row>
    <row r="582" spans="2:12">
      <c r="B582" s="24" t="s">
        <v>457</v>
      </c>
      <c r="C582" s="41" t="s">
        <v>461</v>
      </c>
      <c r="D582" s="33" t="s">
        <v>43</v>
      </c>
      <c r="E582" s="150">
        <v>0.4</v>
      </c>
      <c r="F582" s="151">
        <v>0</v>
      </c>
      <c r="G582" s="151">
        <f t="shared" si="22"/>
        <v>0</v>
      </c>
      <c r="H582" s="216"/>
    </row>
    <row r="583" spans="2:12">
      <c r="B583" s="24" t="s">
        <v>458</v>
      </c>
      <c r="C583" s="41" t="s">
        <v>462</v>
      </c>
      <c r="D583" s="33" t="s">
        <v>43</v>
      </c>
      <c r="E583" s="150">
        <v>4.5</v>
      </c>
      <c r="F583" s="151">
        <v>0</v>
      </c>
      <c r="G583" s="151">
        <f t="shared" si="22"/>
        <v>0</v>
      </c>
      <c r="H583" s="216"/>
      <c r="I583" s="67"/>
    </row>
    <row r="584" spans="2:12">
      <c r="B584" s="24" t="s">
        <v>350</v>
      </c>
      <c r="C584" s="41" t="s">
        <v>370</v>
      </c>
      <c r="D584" s="33" t="s">
        <v>43</v>
      </c>
      <c r="E584" s="150">
        <v>4.5</v>
      </c>
      <c r="F584" s="151">
        <v>0</v>
      </c>
      <c r="G584" s="151">
        <f t="shared" si="22"/>
        <v>0</v>
      </c>
      <c r="H584" s="216"/>
      <c r="J584" s="67"/>
      <c r="K584" s="67"/>
      <c r="L584" s="67"/>
    </row>
    <row r="585" spans="2:12" s="67" customFormat="1">
      <c r="B585" s="24" t="s">
        <v>312</v>
      </c>
      <c r="C585" s="41" t="s">
        <v>315</v>
      </c>
      <c r="D585" s="33" t="s">
        <v>43</v>
      </c>
      <c r="E585" s="150">
        <v>3</v>
      </c>
      <c r="F585" s="151">
        <v>0</v>
      </c>
      <c r="G585" s="151">
        <f t="shared" si="22"/>
        <v>0</v>
      </c>
      <c r="H585" s="216"/>
      <c r="I585" s="4"/>
      <c r="J585" s="4"/>
      <c r="K585" s="4"/>
      <c r="L585" s="4"/>
    </row>
    <row r="586" spans="2:12">
      <c r="B586" s="40"/>
      <c r="C586" s="141" t="s">
        <v>296</v>
      </c>
      <c r="D586" s="33"/>
      <c r="E586" s="69"/>
      <c r="F586" s="148">
        <v>0.90839999999999999</v>
      </c>
      <c r="G586" s="123">
        <f>SUM(G582:G585)*F586</f>
        <v>0</v>
      </c>
      <c r="H586" s="124"/>
    </row>
    <row r="587" spans="2:12">
      <c r="B587" s="40"/>
      <c r="C587" s="41"/>
      <c r="D587" s="33"/>
      <c r="E587" s="69"/>
      <c r="F587" s="25" t="s">
        <v>298</v>
      </c>
      <c r="G587" s="152">
        <f>SUM(G577:G586)</f>
        <v>0</v>
      </c>
      <c r="H587" s="124"/>
    </row>
    <row r="588" spans="2:12">
      <c r="B588" s="40"/>
      <c r="C588" s="49"/>
      <c r="D588" s="33"/>
      <c r="E588" s="69"/>
      <c r="F588" s="69"/>
      <c r="G588" s="123"/>
      <c r="H588" s="124"/>
    </row>
    <row r="589" spans="2:12" ht="58.5" customHeight="1">
      <c r="B589" s="24" t="s">
        <v>1124</v>
      </c>
      <c r="C589" s="71" t="s">
        <v>231</v>
      </c>
      <c r="D589" s="48" t="s">
        <v>1039</v>
      </c>
      <c r="E589" s="25"/>
      <c r="F589" s="25"/>
      <c r="G589" s="152"/>
      <c r="H589" s="153"/>
    </row>
    <row r="590" spans="2:12" ht="18">
      <c r="B590" s="24">
        <v>26113</v>
      </c>
      <c r="C590" s="41" t="s">
        <v>432</v>
      </c>
      <c r="D590" s="33" t="s">
        <v>1035</v>
      </c>
      <c r="E590" s="150">
        <v>0.12</v>
      </c>
      <c r="F590" s="151">
        <v>0</v>
      </c>
      <c r="G590" s="151">
        <f t="shared" ref="G590:G595" si="23">E590*F590</f>
        <v>0</v>
      </c>
      <c r="H590" s="216"/>
    </row>
    <row r="591" spans="2:12">
      <c r="B591" s="24" t="s">
        <v>544</v>
      </c>
      <c r="C591" s="41" t="s">
        <v>545</v>
      </c>
      <c r="D591" s="33" t="s">
        <v>477</v>
      </c>
      <c r="E591" s="150">
        <v>7.0000000000000007E-2</v>
      </c>
      <c r="F591" s="151">
        <v>0</v>
      </c>
      <c r="G591" s="151">
        <f t="shared" si="23"/>
        <v>0</v>
      </c>
      <c r="H591" s="216"/>
    </row>
    <row r="592" spans="2:12">
      <c r="B592" s="24" t="s">
        <v>455</v>
      </c>
      <c r="C592" s="41" t="s">
        <v>527</v>
      </c>
      <c r="D592" s="33" t="s">
        <v>371</v>
      </c>
      <c r="E592" s="150">
        <v>0.13</v>
      </c>
      <c r="F592" s="151">
        <v>0</v>
      </c>
      <c r="G592" s="151">
        <f t="shared" si="23"/>
        <v>0</v>
      </c>
      <c r="H592" s="216"/>
    </row>
    <row r="593" spans="2:12" ht="15.75" customHeight="1">
      <c r="B593" s="24" t="s">
        <v>464</v>
      </c>
      <c r="C593" s="41" t="s">
        <v>463</v>
      </c>
      <c r="D593" s="33" t="s">
        <v>12</v>
      </c>
      <c r="E593" s="150">
        <v>2</v>
      </c>
      <c r="F593" s="151">
        <v>0</v>
      </c>
      <c r="G593" s="151">
        <f t="shared" si="23"/>
        <v>0</v>
      </c>
      <c r="H593" s="216"/>
    </row>
    <row r="594" spans="2:12">
      <c r="B594" s="24" t="s">
        <v>458</v>
      </c>
      <c r="C594" s="41" t="s">
        <v>462</v>
      </c>
      <c r="D594" s="33" t="s">
        <v>43</v>
      </c>
      <c r="E594" s="150">
        <v>2</v>
      </c>
      <c r="F594" s="151">
        <v>0</v>
      </c>
      <c r="G594" s="151">
        <f t="shared" si="23"/>
        <v>0</v>
      </c>
      <c r="H594" s="216"/>
    </row>
    <row r="595" spans="2:12">
      <c r="B595" s="24" t="s">
        <v>350</v>
      </c>
      <c r="C595" s="41" t="s">
        <v>370</v>
      </c>
      <c r="D595" s="33" t="s">
        <v>43</v>
      </c>
      <c r="E595" s="150">
        <v>2.5</v>
      </c>
      <c r="F595" s="151">
        <v>0</v>
      </c>
      <c r="G595" s="151">
        <f t="shared" si="23"/>
        <v>0</v>
      </c>
      <c r="H595" s="216"/>
    </row>
    <row r="596" spans="2:12">
      <c r="B596" s="40"/>
      <c r="C596" s="141" t="s">
        <v>296</v>
      </c>
      <c r="D596" s="33"/>
      <c r="E596" s="69"/>
      <c r="F596" s="148">
        <v>0.90839999999999999</v>
      </c>
      <c r="G596" s="123">
        <f>SUM(G594:G595)*F596</f>
        <v>0</v>
      </c>
      <c r="H596" s="124"/>
      <c r="I596" s="67"/>
    </row>
    <row r="597" spans="2:12">
      <c r="B597" s="40"/>
      <c r="C597" s="41"/>
      <c r="D597" s="33"/>
      <c r="E597" s="69"/>
      <c r="F597" s="25" t="s">
        <v>298</v>
      </c>
      <c r="G597" s="152">
        <f>SUM(G590:G596)</f>
        <v>0</v>
      </c>
      <c r="H597" s="124"/>
      <c r="J597" s="67"/>
      <c r="K597" s="67"/>
      <c r="L597" s="67"/>
    </row>
    <row r="598" spans="2:12">
      <c r="B598" s="40"/>
      <c r="C598" s="49"/>
      <c r="D598" s="33"/>
      <c r="E598" s="69"/>
      <c r="F598" s="69"/>
      <c r="G598" s="123"/>
      <c r="H598" s="124"/>
    </row>
    <row r="599" spans="2:12" ht="76.5">
      <c r="B599" s="24" t="s">
        <v>1125</v>
      </c>
      <c r="C599" s="71" t="s">
        <v>569</v>
      </c>
      <c r="D599" s="38" t="s">
        <v>326</v>
      </c>
      <c r="E599" s="25"/>
      <c r="F599" s="25"/>
      <c r="G599" s="152"/>
      <c r="H599" s="153"/>
    </row>
    <row r="600" spans="2:12">
      <c r="B600" s="24">
        <v>10943</v>
      </c>
      <c r="C600" s="41" t="s">
        <v>551</v>
      </c>
      <c r="D600" s="33" t="s">
        <v>371</v>
      </c>
      <c r="E600" s="150">
        <v>8</v>
      </c>
      <c r="F600" s="151">
        <v>0</v>
      </c>
      <c r="G600" s="151">
        <f t="shared" ref="G600:G608" si="24">E600*F600</f>
        <v>0</v>
      </c>
      <c r="H600" s="216"/>
    </row>
    <row r="601" spans="2:12">
      <c r="B601" s="24">
        <v>37129</v>
      </c>
      <c r="C601" s="41" t="s">
        <v>549</v>
      </c>
      <c r="D601" s="33" t="s">
        <v>12</v>
      </c>
      <c r="E601" s="150">
        <v>4</v>
      </c>
      <c r="F601" s="151">
        <v>0</v>
      </c>
      <c r="G601" s="151">
        <f t="shared" si="24"/>
        <v>0</v>
      </c>
      <c r="H601" s="216"/>
    </row>
    <row r="602" spans="2:12" ht="25.5">
      <c r="B602" s="24" t="s">
        <v>548</v>
      </c>
      <c r="C602" s="41" t="s">
        <v>547</v>
      </c>
      <c r="D602" s="33" t="s">
        <v>12</v>
      </c>
      <c r="E602" s="150">
        <v>0.25</v>
      </c>
      <c r="F602" s="151">
        <v>0</v>
      </c>
      <c r="G602" s="151">
        <f t="shared" si="24"/>
        <v>0</v>
      </c>
      <c r="H602" s="216"/>
    </row>
    <row r="603" spans="2:12">
      <c r="B603" s="24">
        <v>3335</v>
      </c>
      <c r="C603" s="41" t="s">
        <v>550</v>
      </c>
      <c r="D603" s="33" t="s">
        <v>302</v>
      </c>
      <c r="E603" s="150">
        <v>0.5</v>
      </c>
      <c r="F603" s="151">
        <v>0</v>
      </c>
      <c r="G603" s="151">
        <f t="shared" si="24"/>
        <v>0</v>
      </c>
      <c r="H603" s="216"/>
    </row>
    <row r="604" spans="2:12">
      <c r="B604" s="24">
        <v>18112</v>
      </c>
      <c r="C604" s="41" t="s">
        <v>558</v>
      </c>
      <c r="D604" s="33" t="s">
        <v>302</v>
      </c>
      <c r="E604" s="150">
        <v>0.5</v>
      </c>
      <c r="F604" s="151">
        <v>0</v>
      </c>
      <c r="G604" s="151">
        <f t="shared" si="24"/>
        <v>0</v>
      </c>
      <c r="H604" s="216"/>
    </row>
    <row r="605" spans="2:12">
      <c r="B605" s="24">
        <v>99230</v>
      </c>
      <c r="C605" s="41" t="s">
        <v>557</v>
      </c>
      <c r="D605" s="33" t="s">
        <v>43</v>
      </c>
      <c r="E605" s="150">
        <v>8</v>
      </c>
      <c r="F605" s="151">
        <v>0</v>
      </c>
      <c r="G605" s="151">
        <f t="shared" si="24"/>
        <v>0</v>
      </c>
      <c r="H605" s="216"/>
    </row>
    <row r="606" spans="2:12">
      <c r="B606" s="24">
        <v>99662</v>
      </c>
      <c r="C606" s="41" t="s">
        <v>552</v>
      </c>
      <c r="D606" s="33" t="s">
        <v>43</v>
      </c>
      <c r="E606" s="150">
        <v>12</v>
      </c>
      <c r="F606" s="151">
        <v>0</v>
      </c>
      <c r="G606" s="151">
        <f t="shared" si="24"/>
        <v>0</v>
      </c>
      <c r="H606" s="216"/>
      <c r="I606" s="67"/>
    </row>
    <row r="607" spans="2:12" ht="25.5">
      <c r="B607" s="24" t="s">
        <v>554</v>
      </c>
      <c r="C607" s="41" t="s">
        <v>553</v>
      </c>
      <c r="D607" s="33" t="s">
        <v>43</v>
      </c>
      <c r="E607" s="150">
        <v>8</v>
      </c>
      <c r="F607" s="151">
        <v>0</v>
      </c>
      <c r="G607" s="151">
        <f t="shared" si="24"/>
        <v>0</v>
      </c>
      <c r="H607" s="216"/>
      <c r="J607" s="67"/>
      <c r="K607" s="67"/>
      <c r="L607" s="67"/>
    </row>
    <row r="608" spans="2:12" s="67" customFormat="1">
      <c r="B608" s="24" t="s">
        <v>556</v>
      </c>
      <c r="C608" s="41" t="s">
        <v>555</v>
      </c>
      <c r="D608" s="33" t="s">
        <v>43</v>
      </c>
      <c r="E608" s="150">
        <v>4</v>
      </c>
      <c r="F608" s="151">
        <v>0</v>
      </c>
      <c r="G608" s="151">
        <f t="shared" si="24"/>
        <v>0</v>
      </c>
      <c r="H608" s="216"/>
      <c r="I608" s="4"/>
      <c r="J608" s="4"/>
      <c r="K608" s="4"/>
      <c r="L608" s="4"/>
    </row>
    <row r="609" spans="2:12">
      <c r="B609" s="40"/>
      <c r="C609" s="141" t="s">
        <v>296</v>
      </c>
      <c r="D609" s="33"/>
      <c r="E609" s="69"/>
      <c r="F609" s="148">
        <v>0.90839999999999999</v>
      </c>
      <c r="G609" s="123">
        <f>SUM(G605:G608)*F609</f>
        <v>0</v>
      </c>
      <c r="H609" s="124"/>
    </row>
    <row r="610" spans="2:12">
      <c r="B610" s="40"/>
      <c r="C610" s="41"/>
      <c r="D610" s="33"/>
      <c r="E610" s="69"/>
      <c r="F610" s="25" t="s">
        <v>298</v>
      </c>
      <c r="G610" s="152">
        <f>SUM(G600:G609)</f>
        <v>0</v>
      </c>
      <c r="H610" s="124"/>
    </row>
    <row r="611" spans="2:12">
      <c r="B611" s="40"/>
      <c r="C611" s="49"/>
      <c r="D611" s="33"/>
      <c r="E611" s="69"/>
      <c r="F611" s="69"/>
      <c r="G611" s="123"/>
      <c r="H611" s="124"/>
    </row>
    <row r="612" spans="2:12" ht="86.25" customHeight="1">
      <c r="B612" s="24" t="s">
        <v>1126</v>
      </c>
      <c r="C612" s="71" t="s">
        <v>568</v>
      </c>
      <c r="D612" s="38" t="s">
        <v>326</v>
      </c>
      <c r="E612" s="25"/>
      <c r="F612" s="25"/>
      <c r="G612" s="152"/>
      <c r="H612" s="153"/>
    </row>
    <row r="613" spans="2:12">
      <c r="B613" s="24">
        <v>10943</v>
      </c>
      <c r="C613" s="41" t="s">
        <v>551</v>
      </c>
      <c r="D613" s="33" t="s">
        <v>371</v>
      </c>
      <c r="E613" s="150">
        <v>14</v>
      </c>
      <c r="F613" s="151">
        <v>0</v>
      </c>
      <c r="G613" s="151">
        <f t="shared" ref="G613:G621" si="25">E613*F613</f>
        <v>0</v>
      </c>
      <c r="H613" s="216"/>
    </row>
    <row r="614" spans="2:12">
      <c r="B614" s="24">
        <v>37129</v>
      </c>
      <c r="C614" s="41" t="s">
        <v>549</v>
      </c>
      <c r="D614" s="33" t="s">
        <v>12</v>
      </c>
      <c r="E614" s="150">
        <v>4</v>
      </c>
      <c r="F614" s="151">
        <v>0</v>
      </c>
      <c r="G614" s="151">
        <f t="shared" si="25"/>
        <v>0</v>
      </c>
      <c r="H614" s="216"/>
    </row>
    <row r="615" spans="2:12" ht="25.5">
      <c r="B615" s="24" t="s">
        <v>548</v>
      </c>
      <c r="C615" s="41" t="s">
        <v>547</v>
      </c>
      <c r="D615" s="33" t="s">
        <v>12</v>
      </c>
      <c r="E615" s="150">
        <v>0.25</v>
      </c>
      <c r="F615" s="151">
        <v>0</v>
      </c>
      <c r="G615" s="151">
        <f t="shared" si="25"/>
        <v>0</v>
      </c>
      <c r="H615" s="216"/>
    </row>
    <row r="616" spans="2:12">
      <c r="B616" s="24">
        <v>3335</v>
      </c>
      <c r="C616" s="41" t="s">
        <v>550</v>
      </c>
      <c r="D616" s="33" t="s">
        <v>302</v>
      </c>
      <c r="E616" s="150">
        <v>0.5</v>
      </c>
      <c r="F616" s="151">
        <v>0</v>
      </c>
      <c r="G616" s="151">
        <f t="shared" si="25"/>
        <v>0</v>
      </c>
      <c r="H616" s="216"/>
    </row>
    <row r="617" spans="2:12">
      <c r="B617" s="24">
        <v>18112</v>
      </c>
      <c r="C617" s="41" t="s">
        <v>558</v>
      </c>
      <c r="D617" s="33" t="s">
        <v>302</v>
      </c>
      <c r="E617" s="150">
        <v>0.5</v>
      </c>
      <c r="F617" s="151">
        <v>0</v>
      </c>
      <c r="G617" s="151">
        <f t="shared" si="25"/>
        <v>0</v>
      </c>
      <c r="H617" s="216"/>
    </row>
    <row r="618" spans="2:12">
      <c r="B618" s="24">
        <v>99230</v>
      </c>
      <c r="C618" s="41" t="s">
        <v>557</v>
      </c>
      <c r="D618" s="33" t="s">
        <v>43</v>
      </c>
      <c r="E618" s="150">
        <v>8</v>
      </c>
      <c r="F618" s="151">
        <v>0</v>
      </c>
      <c r="G618" s="151">
        <f t="shared" si="25"/>
        <v>0</v>
      </c>
      <c r="H618" s="216"/>
    </row>
    <row r="619" spans="2:12">
      <c r="B619" s="24">
        <v>99662</v>
      </c>
      <c r="C619" s="41" t="s">
        <v>552</v>
      </c>
      <c r="D619" s="33" t="s">
        <v>43</v>
      </c>
      <c r="E619" s="150">
        <v>12</v>
      </c>
      <c r="F619" s="151">
        <v>0</v>
      </c>
      <c r="G619" s="151">
        <f t="shared" si="25"/>
        <v>0</v>
      </c>
      <c r="H619" s="216"/>
    </row>
    <row r="620" spans="2:12" ht="25.5">
      <c r="B620" s="24" t="s">
        <v>554</v>
      </c>
      <c r="C620" s="41" t="s">
        <v>553</v>
      </c>
      <c r="D620" s="33" t="s">
        <v>43</v>
      </c>
      <c r="E620" s="150">
        <v>8</v>
      </c>
      <c r="F620" s="151">
        <v>0</v>
      </c>
      <c r="G620" s="151">
        <f t="shared" si="25"/>
        <v>0</v>
      </c>
      <c r="H620" s="216"/>
    </row>
    <row r="621" spans="2:12" s="67" customFormat="1">
      <c r="B621" s="24" t="s">
        <v>556</v>
      </c>
      <c r="C621" s="41" t="s">
        <v>555</v>
      </c>
      <c r="D621" s="33" t="s">
        <v>43</v>
      </c>
      <c r="E621" s="150">
        <v>4</v>
      </c>
      <c r="F621" s="151">
        <v>0</v>
      </c>
      <c r="G621" s="151">
        <f t="shared" si="25"/>
        <v>0</v>
      </c>
      <c r="H621" s="216"/>
      <c r="I621" s="4"/>
      <c r="J621" s="4"/>
      <c r="K621" s="4"/>
      <c r="L621" s="4"/>
    </row>
    <row r="622" spans="2:12">
      <c r="B622" s="40"/>
      <c r="C622" s="141" t="s">
        <v>296</v>
      </c>
      <c r="D622" s="33"/>
      <c r="E622" s="69"/>
      <c r="F622" s="148">
        <v>0.90839999999999999</v>
      </c>
      <c r="G622" s="123">
        <f>SUM(G618:G621)*F622</f>
        <v>0</v>
      </c>
      <c r="H622" s="124"/>
    </row>
    <row r="623" spans="2:12">
      <c r="B623" s="40"/>
      <c r="C623" s="41"/>
      <c r="D623" s="33"/>
      <c r="E623" s="69"/>
      <c r="F623" s="25" t="s">
        <v>298</v>
      </c>
      <c r="G623" s="152">
        <f>SUM(G613:G622)</f>
        <v>0</v>
      </c>
      <c r="H623" s="124"/>
    </row>
    <row r="624" spans="2:12">
      <c r="B624" s="40"/>
      <c r="C624" s="49"/>
      <c r="D624" s="33"/>
      <c r="E624" s="69"/>
      <c r="F624" s="69"/>
      <c r="G624" s="123"/>
      <c r="H624" s="124"/>
    </row>
    <row r="625" spans="2:12" ht="82.5" customHeight="1">
      <c r="B625" s="24" t="s">
        <v>1127</v>
      </c>
      <c r="C625" s="71" t="s">
        <v>1510</v>
      </c>
      <c r="D625" s="48" t="s">
        <v>1039</v>
      </c>
      <c r="E625" s="25"/>
      <c r="F625" s="25"/>
      <c r="G625" s="152"/>
      <c r="H625" s="153"/>
    </row>
    <row r="626" spans="2:12" ht="18">
      <c r="B626" s="24">
        <v>26113</v>
      </c>
      <c r="C626" s="41" t="s">
        <v>432</v>
      </c>
      <c r="D626" s="33" t="s">
        <v>1035</v>
      </c>
      <c r="E626" s="150">
        <v>0.45</v>
      </c>
      <c r="F626" s="151">
        <v>0</v>
      </c>
      <c r="G626" s="151">
        <f t="shared" ref="G626:G631" si="26">E626*F626</f>
        <v>0</v>
      </c>
      <c r="H626" s="216"/>
    </row>
    <row r="627" spans="2:12">
      <c r="B627" s="24" t="s">
        <v>544</v>
      </c>
      <c r="C627" s="41" t="s">
        <v>545</v>
      </c>
      <c r="D627" s="33" t="s">
        <v>477</v>
      </c>
      <c r="E627" s="150">
        <v>0.22</v>
      </c>
      <c r="F627" s="151">
        <v>0</v>
      </c>
      <c r="G627" s="151">
        <f t="shared" si="26"/>
        <v>0</v>
      </c>
      <c r="H627" s="216"/>
    </row>
    <row r="628" spans="2:12">
      <c r="B628" s="24" t="s">
        <v>455</v>
      </c>
      <c r="C628" s="41" t="s">
        <v>527</v>
      </c>
      <c r="D628" s="33" t="s">
        <v>371</v>
      </c>
      <c r="E628" s="150">
        <v>0.33</v>
      </c>
      <c r="F628" s="151">
        <v>0</v>
      </c>
      <c r="G628" s="151">
        <f t="shared" si="26"/>
        <v>0</v>
      </c>
      <c r="H628" s="216"/>
    </row>
    <row r="629" spans="2:12" s="67" customFormat="1">
      <c r="B629" s="24" t="s">
        <v>464</v>
      </c>
      <c r="C629" s="41" t="s">
        <v>463</v>
      </c>
      <c r="D629" s="33" t="s">
        <v>12</v>
      </c>
      <c r="E629" s="150">
        <v>4</v>
      </c>
      <c r="F629" s="151">
        <v>0</v>
      </c>
      <c r="G629" s="151">
        <f t="shared" si="26"/>
        <v>0</v>
      </c>
      <c r="H629" s="216"/>
      <c r="J629" s="4"/>
      <c r="K629" s="4"/>
      <c r="L629" s="4"/>
    </row>
    <row r="630" spans="2:12">
      <c r="B630" s="24" t="s">
        <v>458</v>
      </c>
      <c r="C630" s="41" t="s">
        <v>462</v>
      </c>
      <c r="D630" s="33" t="s">
        <v>43</v>
      </c>
      <c r="E630" s="150">
        <v>6</v>
      </c>
      <c r="F630" s="151">
        <v>0</v>
      </c>
      <c r="G630" s="151">
        <f t="shared" si="26"/>
        <v>0</v>
      </c>
      <c r="H630" s="216"/>
      <c r="J630" s="67"/>
      <c r="K630" s="67"/>
      <c r="L630" s="67"/>
    </row>
    <row r="631" spans="2:12">
      <c r="B631" s="24" t="s">
        <v>350</v>
      </c>
      <c r="C631" s="41" t="s">
        <v>370</v>
      </c>
      <c r="D631" s="33" t="s">
        <v>43</v>
      </c>
      <c r="E631" s="150">
        <v>5.5</v>
      </c>
      <c r="F631" s="151">
        <v>0</v>
      </c>
      <c r="G631" s="151">
        <f t="shared" si="26"/>
        <v>0</v>
      </c>
      <c r="H631" s="216"/>
    </row>
    <row r="632" spans="2:12">
      <c r="B632" s="40"/>
      <c r="C632" s="141" t="s">
        <v>296</v>
      </c>
      <c r="D632" s="33"/>
      <c r="E632" s="69"/>
      <c r="F632" s="148">
        <v>0.90839999999999999</v>
      </c>
      <c r="G632" s="123">
        <f>SUM(G630:G631)*F632</f>
        <v>0</v>
      </c>
      <c r="H632" s="124"/>
    </row>
    <row r="633" spans="2:12">
      <c r="B633" s="40"/>
      <c r="C633" s="41"/>
      <c r="D633" s="33"/>
      <c r="E633" s="69"/>
      <c r="F633" s="25" t="s">
        <v>298</v>
      </c>
      <c r="G633" s="152">
        <f>SUM(G626:G632)</f>
        <v>0</v>
      </c>
      <c r="H633" s="124"/>
    </row>
    <row r="634" spans="2:12">
      <c r="B634" s="40"/>
      <c r="C634" s="41"/>
      <c r="D634" s="33"/>
      <c r="E634" s="69"/>
      <c r="F634" s="69"/>
      <c r="G634" s="123"/>
      <c r="H634" s="124"/>
    </row>
    <row r="635" spans="2:12" ht="39">
      <c r="B635" s="24" t="s">
        <v>1128</v>
      </c>
      <c r="C635" s="71" t="s">
        <v>1420</v>
      </c>
      <c r="D635" s="48" t="s">
        <v>1039</v>
      </c>
      <c r="E635" s="25"/>
      <c r="F635" s="25"/>
      <c r="G635" s="152"/>
      <c r="H635" s="153"/>
    </row>
    <row r="636" spans="2:12" ht="18">
      <c r="B636" s="24">
        <v>8129</v>
      </c>
      <c r="C636" s="41" t="s">
        <v>560</v>
      </c>
      <c r="D636" s="33" t="s">
        <v>1030</v>
      </c>
      <c r="E636" s="150">
        <v>1.2</v>
      </c>
      <c r="F636" s="151">
        <v>0</v>
      </c>
      <c r="G636" s="151">
        <f>E636*F636</f>
        <v>0</v>
      </c>
      <c r="H636" s="216"/>
    </row>
    <row r="637" spans="2:12" ht="15" customHeight="1">
      <c r="B637" s="24">
        <v>17065</v>
      </c>
      <c r="C637" s="41" t="s">
        <v>563</v>
      </c>
      <c r="D637" s="33" t="s">
        <v>371</v>
      </c>
      <c r="E637" s="150">
        <v>0.35</v>
      </c>
      <c r="F637" s="151">
        <v>0</v>
      </c>
      <c r="G637" s="151">
        <f>E637*F637</f>
        <v>0</v>
      </c>
      <c r="H637" s="216"/>
    </row>
    <row r="638" spans="2:12">
      <c r="B638" s="24">
        <v>99661</v>
      </c>
      <c r="C638" s="41" t="s">
        <v>561</v>
      </c>
      <c r="D638" s="33" t="s">
        <v>43</v>
      </c>
      <c r="E638" s="150">
        <v>0.25</v>
      </c>
      <c r="F638" s="151">
        <v>0</v>
      </c>
      <c r="G638" s="151">
        <f>E638*F638</f>
        <v>0</v>
      </c>
      <c r="H638" s="216"/>
    </row>
    <row r="639" spans="2:12">
      <c r="B639" s="24">
        <v>99537</v>
      </c>
      <c r="C639" s="41" t="s">
        <v>562</v>
      </c>
      <c r="D639" s="33" t="s">
        <v>43</v>
      </c>
      <c r="E639" s="150">
        <v>0.25</v>
      </c>
      <c r="F639" s="151">
        <v>0</v>
      </c>
      <c r="G639" s="151">
        <f>E639*F639</f>
        <v>0</v>
      </c>
      <c r="H639" s="216"/>
    </row>
    <row r="640" spans="2:12">
      <c r="B640" s="40"/>
      <c r="C640" s="141" t="s">
        <v>296</v>
      </c>
      <c r="D640" s="33"/>
      <c r="E640" s="69"/>
      <c r="F640" s="148">
        <v>0.90839999999999999</v>
      </c>
      <c r="G640" s="123">
        <f>SUM(G638:G639)*F640</f>
        <v>0</v>
      </c>
      <c r="H640" s="124"/>
    </row>
    <row r="641" spans="2:12">
      <c r="B641" s="40"/>
      <c r="C641" s="41"/>
      <c r="D641" s="33"/>
      <c r="E641" s="69"/>
      <c r="F641" s="25" t="s">
        <v>298</v>
      </c>
      <c r="G641" s="152">
        <f>SUM(G636:G640)</f>
        <v>0</v>
      </c>
      <c r="H641" s="124"/>
    </row>
    <row r="642" spans="2:12">
      <c r="B642" s="40"/>
      <c r="C642" s="49"/>
      <c r="D642" s="33"/>
      <c r="E642" s="69"/>
      <c r="F642" s="69"/>
      <c r="G642" s="123"/>
      <c r="H642" s="124"/>
      <c r="I642" s="67"/>
    </row>
    <row r="643" spans="2:12" ht="78.75" customHeight="1">
      <c r="B643" s="24" t="s">
        <v>1129</v>
      </c>
      <c r="C643" s="147" t="s">
        <v>572</v>
      </c>
      <c r="D643" s="38" t="s">
        <v>326</v>
      </c>
      <c r="E643" s="25"/>
      <c r="F643" s="25"/>
      <c r="G643" s="152"/>
      <c r="H643" s="153"/>
      <c r="J643" s="67"/>
      <c r="K643" s="67"/>
      <c r="L643" s="67"/>
    </row>
    <row r="644" spans="2:12">
      <c r="B644" s="24">
        <v>5514</v>
      </c>
      <c r="C644" s="41" t="s">
        <v>565</v>
      </c>
      <c r="D644" s="33" t="s">
        <v>12</v>
      </c>
      <c r="E644" s="150">
        <v>2</v>
      </c>
      <c r="F644" s="151">
        <v>0</v>
      </c>
      <c r="G644" s="151">
        <f>E644*F644</f>
        <v>0</v>
      </c>
      <c r="H644" s="216"/>
    </row>
    <row r="645" spans="2:12" ht="25.5">
      <c r="B645" s="24" t="s">
        <v>571</v>
      </c>
      <c r="C645" s="41" t="s">
        <v>570</v>
      </c>
      <c r="D645" s="33" t="s">
        <v>12</v>
      </c>
      <c r="E645" s="150">
        <v>2</v>
      </c>
      <c r="F645" s="151">
        <v>0</v>
      </c>
      <c r="G645" s="151">
        <f>E645*F645</f>
        <v>0</v>
      </c>
      <c r="H645" s="216"/>
    </row>
    <row r="646" spans="2:12">
      <c r="B646" s="24">
        <v>13842</v>
      </c>
      <c r="C646" s="41" t="s">
        <v>573</v>
      </c>
      <c r="D646" s="33" t="s">
        <v>12</v>
      </c>
      <c r="E646" s="150">
        <v>2</v>
      </c>
      <c r="F646" s="151">
        <v>0</v>
      </c>
      <c r="G646" s="151">
        <f>E646*F646</f>
        <v>0</v>
      </c>
      <c r="H646" s="216"/>
    </row>
    <row r="647" spans="2:12">
      <c r="B647" s="24" t="s">
        <v>458</v>
      </c>
      <c r="C647" s="41" t="s">
        <v>462</v>
      </c>
      <c r="D647" s="33" t="s">
        <v>43</v>
      </c>
      <c r="E647" s="150">
        <v>3</v>
      </c>
      <c r="F647" s="151">
        <v>0</v>
      </c>
      <c r="G647" s="151">
        <f>E647*F647</f>
        <v>0</v>
      </c>
      <c r="H647" s="216"/>
    </row>
    <row r="648" spans="2:12">
      <c r="B648" s="24" t="s">
        <v>350</v>
      </c>
      <c r="C648" s="41" t="s">
        <v>370</v>
      </c>
      <c r="D648" s="33" t="s">
        <v>43</v>
      </c>
      <c r="E648" s="150">
        <v>4</v>
      </c>
      <c r="F648" s="151">
        <v>0</v>
      </c>
      <c r="G648" s="151">
        <f>E648*F648</f>
        <v>0</v>
      </c>
      <c r="H648" s="216"/>
    </row>
    <row r="649" spans="2:12" ht="15" customHeight="1">
      <c r="B649" s="40"/>
      <c r="C649" s="141" t="s">
        <v>296</v>
      </c>
      <c r="D649" s="33"/>
      <c r="E649" s="69"/>
      <c r="F649" s="148">
        <v>0.90839999999999999</v>
      </c>
      <c r="G649" s="123">
        <f>SUM(G647:G648)*F649</f>
        <v>0</v>
      </c>
      <c r="H649" s="124"/>
    </row>
    <row r="650" spans="2:12">
      <c r="B650" s="40"/>
      <c r="C650" s="41"/>
      <c r="D650" s="33"/>
      <c r="E650" s="69"/>
      <c r="F650" s="25" t="s">
        <v>298</v>
      </c>
      <c r="G650" s="152">
        <f>SUM(G644:G649)</f>
        <v>0</v>
      </c>
      <c r="H650" s="124"/>
      <c r="I650" s="67"/>
    </row>
    <row r="651" spans="2:12" s="67" customFormat="1">
      <c r="B651" s="40"/>
      <c r="C651" s="4"/>
      <c r="D651" s="33"/>
      <c r="E651" s="69"/>
      <c r="F651" s="69"/>
      <c r="G651" s="123"/>
      <c r="H651" s="124"/>
      <c r="I651" s="4"/>
    </row>
    <row r="652" spans="2:12" ht="15">
      <c r="B652" s="62" t="s">
        <v>36</v>
      </c>
      <c r="C652" s="52" t="s">
        <v>242</v>
      </c>
      <c r="D652" s="33"/>
      <c r="E652" s="69"/>
      <c r="F652" s="69"/>
      <c r="G652" s="123"/>
      <c r="H652" s="124"/>
    </row>
    <row r="653" spans="2:12" ht="123.75" customHeight="1">
      <c r="B653" s="24" t="s">
        <v>1130</v>
      </c>
      <c r="C653" s="147" t="s">
        <v>574</v>
      </c>
      <c r="D653" s="48" t="s">
        <v>1039</v>
      </c>
      <c r="E653" s="25"/>
      <c r="F653" s="25"/>
      <c r="G653" s="152"/>
      <c r="H653" s="153"/>
    </row>
    <row r="654" spans="2:12" ht="25.5">
      <c r="B654" s="24">
        <v>28304</v>
      </c>
      <c r="C654" s="41" t="s">
        <v>578</v>
      </c>
      <c r="D654" s="33" t="s">
        <v>371</v>
      </c>
      <c r="E654" s="150">
        <v>1.2</v>
      </c>
      <c r="F654" s="151">
        <v>0</v>
      </c>
      <c r="G654" s="151">
        <f t="shared" ref="G654:G663" si="27">E654*F654</f>
        <v>0</v>
      </c>
      <c r="H654" s="216"/>
    </row>
    <row r="655" spans="2:12">
      <c r="B655" s="24">
        <v>1217</v>
      </c>
      <c r="C655" s="41" t="s">
        <v>579</v>
      </c>
      <c r="D655" s="33" t="s">
        <v>580</v>
      </c>
      <c r="E655" s="150">
        <v>6</v>
      </c>
      <c r="F655" s="151">
        <v>0</v>
      </c>
      <c r="G655" s="151">
        <f t="shared" si="27"/>
        <v>0</v>
      </c>
      <c r="H655" s="216"/>
    </row>
    <row r="656" spans="2:12" ht="18">
      <c r="B656" s="24" t="s">
        <v>575</v>
      </c>
      <c r="C656" s="41" t="s">
        <v>582</v>
      </c>
      <c r="D656" s="33" t="s">
        <v>1030</v>
      </c>
      <c r="E656" s="150">
        <v>1</v>
      </c>
      <c r="F656" s="151">
        <v>0</v>
      </c>
      <c r="G656" s="151">
        <f t="shared" si="27"/>
        <v>0</v>
      </c>
      <c r="H656" s="216"/>
    </row>
    <row r="657" spans="2:12">
      <c r="B657" s="24">
        <v>3549</v>
      </c>
      <c r="C657" s="41" t="s">
        <v>583</v>
      </c>
      <c r="D657" s="33" t="s">
        <v>28</v>
      </c>
      <c r="E657" s="150">
        <v>4.4000000000000004</v>
      </c>
      <c r="F657" s="151">
        <v>0</v>
      </c>
      <c r="G657" s="151">
        <f t="shared" si="27"/>
        <v>0</v>
      </c>
      <c r="H657" s="216"/>
    </row>
    <row r="658" spans="2:12">
      <c r="B658" s="136" t="s">
        <v>584</v>
      </c>
      <c r="C658" s="41" t="s">
        <v>581</v>
      </c>
      <c r="D658" s="33" t="s">
        <v>28</v>
      </c>
      <c r="E658" s="150">
        <v>1</v>
      </c>
      <c r="F658" s="151">
        <v>0</v>
      </c>
      <c r="G658" s="151">
        <f t="shared" si="27"/>
        <v>0</v>
      </c>
      <c r="H658" s="216"/>
    </row>
    <row r="659" spans="2:12">
      <c r="B659" s="24">
        <v>5275</v>
      </c>
      <c r="C659" s="41" t="s">
        <v>585</v>
      </c>
      <c r="D659" s="33" t="s">
        <v>28</v>
      </c>
      <c r="E659" s="150">
        <v>1.1000000000000001</v>
      </c>
      <c r="F659" s="151">
        <v>0</v>
      </c>
      <c r="G659" s="151">
        <f t="shared" si="27"/>
        <v>0</v>
      </c>
      <c r="H659" s="216"/>
    </row>
    <row r="660" spans="2:12">
      <c r="B660" s="24" t="s">
        <v>576</v>
      </c>
      <c r="C660" s="41" t="s">
        <v>557</v>
      </c>
      <c r="D660" s="33" t="s">
        <v>43</v>
      </c>
      <c r="E660" s="150">
        <v>1</v>
      </c>
      <c r="F660" s="151">
        <v>0</v>
      </c>
      <c r="G660" s="151">
        <f t="shared" si="27"/>
        <v>0</v>
      </c>
      <c r="H660" s="216"/>
    </row>
    <row r="661" spans="2:12">
      <c r="B661" s="24" t="s">
        <v>577</v>
      </c>
      <c r="C661" s="41" t="s">
        <v>552</v>
      </c>
      <c r="D661" s="33" t="s">
        <v>43</v>
      </c>
      <c r="E661" s="150">
        <v>1</v>
      </c>
      <c r="F661" s="151">
        <v>0</v>
      </c>
      <c r="G661" s="151">
        <f t="shared" si="27"/>
        <v>0</v>
      </c>
      <c r="H661" s="216"/>
    </row>
    <row r="662" spans="2:12">
      <c r="B662" s="24" t="s">
        <v>348</v>
      </c>
      <c r="C662" s="41" t="s">
        <v>368</v>
      </c>
      <c r="D662" s="33" t="s">
        <v>43</v>
      </c>
      <c r="E662" s="150">
        <v>0.5</v>
      </c>
      <c r="F662" s="151">
        <v>0</v>
      </c>
      <c r="G662" s="151">
        <f t="shared" si="27"/>
        <v>0</v>
      </c>
      <c r="H662" s="216"/>
    </row>
    <row r="663" spans="2:12" s="67" customFormat="1">
      <c r="B663" s="24" t="s">
        <v>312</v>
      </c>
      <c r="C663" s="41" t="s">
        <v>315</v>
      </c>
      <c r="D663" s="33" t="s">
        <v>43</v>
      </c>
      <c r="E663" s="150">
        <v>0.5</v>
      </c>
      <c r="F663" s="151">
        <v>0</v>
      </c>
      <c r="G663" s="151">
        <f t="shared" si="27"/>
        <v>0</v>
      </c>
      <c r="H663" s="216"/>
      <c r="I663" s="4"/>
      <c r="J663" s="4"/>
      <c r="K663" s="4"/>
      <c r="L663" s="4"/>
    </row>
    <row r="664" spans="2:12">
      <c r="B664" s="40"/>
      <c r="C664" s="141" t="s">
        <v>296</v>
      </c>
      <c r="D664" s="33"/>
      <c r="E664" s="69"/>
      <c r="F664" s="148">
        <v>0.90839999999999999</v>
      </c>
      <c r="G664" s="123">
        <f>SUM(G660:G663)*F664</f>
        <v>0</v>
      </c>
      <c r="H664" s="124"/>
    </row>
    <row r="665" spans="2:12">
      <c r="B665" s="40"/>
      <c r="C665" s="41"/>
      <c r="D665" s="33"/>
      <c r="E665" s="69"/>
      <c r="F665" s="25" t="s">
        <v>298</v>
      </c>
      <c r="G665" s="152">
        <f>SUM(G654:G664)</f>
        <v>0</v>
      </c>
      <c r="H665" s="124"/>
    </row>
    <row r="666" spans="2:12">
      <c r="B666" s="40"/>
      <c r="C666" s="41"/>
      <c r="D666" s="33"/>
      <c r="E666" s="69"/>
      <c r="F666" s="69"/>
      <c r="G666" s="123"/>
      <c r="H666" s="124"/>
    </row>
    <row r="667" spans="2:12" ht="81" customHeight="1">
      <c r="B667" s="24" t="s">
        <v>1131</v>
      </c>
      <c r="C667" s="147" t="s">
        <v>243</v>
      </c>
      <c r="D667" s="48" t="s">
        <v>316</v>
      </c>
      <c r="E667" s="25"/>
      <c r="F667" s="25"/>
      <c r="G667" s="152"/>
      <c r="H667" s="153"/>
    </row>
    <row r="668" spans="2:12">
      <c r="B668" s="24">
        <v>5275</v>
      </c>
      <c r="C668" s="41" t="s">
        <v>585</v>
      </c>
      <c r="D668" s="33" t="s">
        <v>28</v>
      </c>
      <c r="E668" s="150">
        <v>1.1000000000000001</v>
      </c>
      <c r="F668" s="151">
        <v>0</v>
      </c>
      <c r="G668" s="151">
        <f>E668*F668</f>
        <v>0</v>
      </c>
      <c r="H668" s="216"/>
    </row>
    <row r="669" spans="2:12">
      <c r="B669" s="24" t="s">
        <v>576</v>
      </c>
      <c r="C669" s="41" t="s">
        <v>557</v>
      </c>
      <c r="D669" s="33" t="s">
        <v>43</v>
      </c>
      <c r="E669" s="150">
        <v>1</v>
      </c>
      <c r="F669" s="151">
        <v>0</v>
      </c>
      <c r="G669" s="151">
        <f>E669*F669</f>
        <v>0</v>
      </c>
      <c r="H669" s="216"/>
    </row>
    <row r="670" spans="2:12">
      <c r="B670" s="24" t="s">
        <v>577</v>
      </c>
      <c r="C670" s="41" t="s">
        <v>552</v>
      </c>
      <c r="D670" s="33" t="s">
        <v>43</v>
      </c>
      <c r="E670" s="150">
        <v>1</v>
      </c>
      <c r="F670" s="151">
        <v>0</v>
      </c>
      <c r="G670" s="151">
        <f>E670*F670</f>
        <v>0</v>
      </c>
      <c r="H670" s="216"/>
    </row>
    <row r="671" spans="2:12">
      <c r="B671" s="24" t="s">
        <v>348</v>
      </c>
      <c r="C671" s="41" t="s">
        <v>368</v>
      </c>
      <c r="D671" s="33" t="s">
        <v>43</v>
      </c>
      <c r="E671" s="150">
        <v>0.5</v>
      </c>
      <c r="F671" s="151">
        <v>0</v>
      </c>
      <c r="G671" s="151">
        <f>E671*F671</f>
        <v>0</v>
      </c>
      <c r="H671" s="216"/>
      <c r="I671" s="67"/>
    </row>
    <row r="672" spans="2:12">
      <c r="B672" s="24" t="s">
        <v>312</v>
      </c>
      <c r="C672" s="41" t="s">
        <v>315</v>
      </c>
      <c r="D672" s="33" t="s">
        <v>43</v>
      </c>
      <c r="E672" s="150">
        <v>0.5</v>
      </c>
      <c r="F672" s="151">
        <v>0</v>
      </c>
      <c r="G672" s="151">
        <f>E672*F672</f>
        <v>0</v>
      </c>
      <c r="H672" s="216"/>
      <c r="J672" s="67"/>
      <c r="K672" s="67"/>
      <c r="L672" s="67"/>
    </row>
    <row r="673" spans="2:12" s="67" customFormat="1">
      <c r="B673" s="40"/>
      <c r="C673" s="141" t="s">
        <v>296</v>
      </c>
      <c r="D673" s="33"/>
      <c r="E673" s="69"/>
      <c r="F673" s="148">
        <v>0.90839999999999999</v>
      </c>
      <c r="G673" s="123">
        <f>SUM(G669:G672)*F673</f>
        <v>0</v>
      </c>
      <c r="H673" s="124"/>
      <c r="I673" s="4"/>
      <c r="J673" s="4"/>
      <c r="K673" s="4"/>
      <c r="L673" s="4"/>
    </row>
    <row r="674" spans="2:12">
      <c r="B674" s="40"/>
      <c r="C674" s="41"/>
      <c r="D674" s="33"/>
      <c r="E674" s="69"/>
      <c r="F674" s="25" t="s">
        <v>298</v>
      </c>
      <c r="G674" s="152">
        <f>SUM(G668:G673)</f>
        <v>0</v>
      </c>
      <c r="H674" s="124"/>
    </row>
    <row r="675" spans="2:12">
      <c r="E675" s="69"/>
      <c r="F675" s="69"/>
      <c r="G675" s="123"/>
      <c r="H675" s="124"/>
    </row>
    <row r="676" spans="2:12" ht="38.25">
      <c r="B676" s="24" t="s">
        <v>1132</v>
      </c>
      <c r="C676" s="71" t="s">
        <v>272</v>
      </c>
      <c r="D676" s="38" t="s">
        <v>289</v>
      </c>
      <c r="E676" s="25"/>
      <c r="F676" s="25"/>
      <c r="G676" s="152"/>
      <c r="H676" s="153"/>
    </row>
    <row r="677" spans="2:12" ht="18">
      <c r="B677" s="24">
        <v>5265</v>
      </c>
      <c r="C677" s="41" t="s">
        <v>586</v>
      </c>
      <c r="D677" s="33" t="s">
        <v>1030</v>
      </c>
      <c r="E677" s="150">
        <v>2.6</v>
      </c>
      <c r="F677" s="151">
        <v>0</v>
      </c>
      <c r="G677" s="151">
        <f>E677*F677</f>
        <v>0</v>
      </c>
      <c r="H677" s="216"/>
    </row>
    <row r="678" spans="2:12">
      <c r="B678" s="24" t="s">
        <v>576</v>
      </c>
      <c r="C678" s="41" t="s">
        <v>557</v>
      </c>
      <c r="D678" s="33" t="s">
        <v>43</v>
      </c>
      <c r="E678" s="150">
        <v>16</v>
      </c>
      <c r="F678" s="151">
        <v>0</v>
      </c>
      <c r="G678" s="151">
        <f>E678*F678</f>
        <v>0</v>
      </c>
      <c r="H678" s="216"/>
    </row>
    <row r="679" spans="2:12">
      <c r="B679" s="24" t="s">
        <v>577</v>
      </c>
      <c r="C679" s="41" t="s">
        <v>552</v>
      </c>
      <c r="D679" s="33" t="s">
        <v>43</v>
      </c>
      <c r="E679" s="150">
        <v>16</v>
      </c>
      <c r="F679" s="151">
        <v>0</v>
      </c>
      <c r="G679" s="151">
        <f>E679*F679</f>
        <v>0</v>
      </c>
      <c r="H679" s="216"/>
    </row>
    <row r="680" spans="2:12" ht="25.5">
      <c r="B680" s="24" t="s">
        <v>554</v>
      </c>
      <c r="C680" s="41" t="s">
        <v>553</v>
      </c>
      <c r="D680" s="33" t="s">
        <v>43</v>
      </c>
      <c r="E680" s="150">
        <v>8</v>
      </c>
      <c r="F680" s="151">
        <v>0</v>
      </c>
      <c r="G680" s="151">
        <f>E680*F680</f>
        <v>0</v>
      </c>
      <c r="H680" s="216"/>
    </row>
    <row r="681" spans="2:12">
      <c r="B681" s="40"/>
      <c r="C681" s="141" t="s">
        <v>296</v>
      </c>
      <c r="D681" s="33"/>
      <c r="E681" s="69"/>
      <c r="F681" s="148">
        <v>0.90839999999999999</v>
      </c>
      <c r="G681" s="123">
        <f>SUM(G678:G680)*F681</f>
        <v>0</v>
      </c>
      <c r="H681" s="124"/>
    </row>
    <row r="682" spans="2:12">
      <c r="B682" s="40"/>
      <c r="C682" s="41"/>
      <c r="D682" s="33"/>
      <c r="E682" s="69"/>
      <c r="F682" s="25" t="s">
        <v>298</v>
      </c>
      <c r="G682" s="152">
        <f>SUM(G677:G681)</f>
        <v>0</v>
      </c>
      <c r="H682" s="124"/>
    </row>
    <row r="683" spans="2:12">
      <c r="B683" s="40"/>
      <c r="C683" s="41"/>
      <c r="D683" s="33"/>
      <c r="E683" s="69"/>
      <c r="F683" s="69"/>
      <c r="G683" s="123"/>
      <c r="H683" s="124"/>
    </row>
    <row r="684" spans="2:12" ht="64.5">
      <c r="B684" s="24" t="s">
        <v>1133</v>
      </c>
      <c r="C684" s="163" t="s">
        <v>225</v>
      </c>
      <c r="D684" s="48" t="s">
        <v>1038</v>
      </c>
      <c r="E684" s="25"/>
      <c r="F684" s="25"/>
      <c r="G684" s="152"/>
      <c r="H684" s="153"/>
      <c r="I684" s="67"/>
    </row>
    <row r="685" spans="2:12" ht="18">
      <c r="B685" s="24">
        <v>26113</v>
      </c>
      <c r="C685" s="41" t="s">
        <v>432</v>
      </c>
      <c r="D685" s="33" t="s">
        <v>1035</v>
      </c>
      <c r="E685" s="150">
        <v>0.15</v>
      </c>
      <c r="F685" s="151">
        <v>0</v>
      </c>
      <c r="G685" s="151">
        <f t="shared" ref="G685:G693" si="28">E685*F685</f>
        <v>0</v>
      </c>
      <c r="H685" s="216"/>
      <c r="J685" s="67"/>
      <c r="K685" s="67"/>
      <c r="L685" s="67"/>
    </row>
    <row r="686" spans="2:12" s="67" customFormat="1">
      <c r="B686" s="24" t="s">
        <v>544</v>
      </c>
      <c r="C686" s="41" t="s">
        <v>545</v>
      </c>
      <c r="D686" s="33" t="s">
        <v>477</v>
      </c>
      <c r="E686" s="150">
        <v>0.05</v>
      </c>
      <c r="F686" s="151">
        <v>0</v>
      </c>
      <c r="G686" s="151">
        <f t="shared" si="28"/>
        <v>0</v>
      </c>
      <c r="H686" s="216"/>
      <c r="I686" s="4"/>
      <c r="J686" s="4"/>
      <c r="K686" s="4"/>
      <c r="L686" s="4"/>
    </row>
    <row r="687" spans="2:12">
      <c r="B687" s="24" t="s">
        <v>455</v>
      </c>
      <c r="C687" s="41" t="s">
        <v>527</v>
      </c>
      <c r="D687" s="33" t="s">
        <v>371</v>
      </c>
      <c r="E687" s="150">
        <v>0.2</v>
      </c>
      <c r="F687" s="151">
        <v>0</v>
      </c>
      <c r="G687" s="151">
        <f t="shared" si="28"/>
        <v>0</v>
      </c>
      <c r="H687" s="216"/>
    </row>
    <row r="688" spans="2:12">
      <c r="B688" s="24" t="s">
        <v>464</v>
      </c>
      <c r="C688" s="41" t="s">
        <v>463</v>
      </c>
      <c r="D688" s="33" t="s">
        <v>12</v>
      </c>
      <c r="E688" s="150">
        <v>2</v>
      </c>
      <c r="F688" s="151">
        <v>0</v>
      </c>
      <c r="G688" s="151">
        <f t="shared" si="28"/>
        <v>0</v>
      </c>
      <c r="H688" s="216"/>
    </row>
    <row r="689" spans="2:12">
      <c r="B689" s="24" t="s">
        <v>543</v>
      </c>
      <c r="C689" s="41" t="s">
        <v>542</v>
      </c>
      <c r="D689" s="33" t="s">
        <v>371</v>
      </c>
      <c r="E689" s="150">
        <v>0.6</v>
      </c>
      <c r="F689" s="151">
        <v>0</v>
      </c>
      <c r="G689" s="151">
        <f t="shared" si="28"/>
        <v>0</v>
      </c>
      <c r="H689" s="216"/>
    </row>
    <row r="690" spans="2:12">
      <c r="B690" s="24" t="s">
        <v>466</v>
      </c>
      <c r="C690" s="41" t="s">
        <v>465</v>
      </c>
      <c r="D690" s="33" t="s">
        <v>371</v>
      </c>
      <c r="E690" s="150">
        <v>0.5</v>
      </c>
      <c r="F690" s="151">
        <v>0</v>
      </c>
      <c r="G690" s="151">
        <f t="shared" si="28"/>
        <v>0</v>
      </c>
      <c r="H690" s="216"/>
    </row>
    <row r="691" spans="2:12">
      <c r="B691" s="24" t="s">
        <v>457</v>
      </c>
      <c r="C691" s="41" t="s">
        <v>461</v>
      </c>
      <c r="D691" s="33" t="s">
        <v>43</v>
      </c>
      <c r="E691" s="150">
        <v>0.5</v>
      </c>
      <c r="F691" s="151">
        <v>0</v>
      </c>
      <c r="G691" s="151">
        <f t="shared" si="28"/>
        <v>0</v>
      </c>
      <c r="H691" s="216"/>
    </row>
    <row r="692" spans="2:12">
      <c r="B692" s="24" t="s">
        <v>458</v>
      </c>
      <c r="C692" s="41" t="s">
        <v>462</v>
      </c>
      <c r="D692" s="33" t="s">
        <v>43</v>
      </c>
      <c r="E692" s="150">
        <v>12</v>
      </c>
      <c r="F692" s="151">
        <v>0</v>
      </c>
      <c r="G692" s="151">
        <f t="shared" si="28"/>
        <v>0</v>
      </c>
      <c r="H692" s="216"/>
    </row>
    <row r="693" spans="2:12">
      <c r="B693" s="24" t="s">
        <v>350</v>
      </c>
      <c r="C693" s="41" t="s">
        <v>370</v>
      </c>
      <c r="D693" s="33" t="s">
        <v>43</v>
      </c>
      <c r="E693" s="150">
        <v>16</v>
      </c>
      <c r="F693" s="151">
        <v>0</v>
      </c>
      <c r="G693" s="151">
        <f t="shared" si="28"/>
        <v>0</v>
      </c>
      <c r="H693" s="216"/>
    </row>
    <row r="694" spans="2:12">
      <c r="B694" s="40"/>
      <c r="C694" s="141" t="s">
        <v>296</v>
      </c>
      <c r="D694" s="33"/>
      <c r="E694" s="69"/>
      <c r="F694" s="148">
        <v>0.90839999999999999</v>
      </c>
      <c r="G694" s="123">
        <f>SUM(G691:G693)*F694</f>
        <v>0</v>
      </c>
      <c r="H694" s="124"/>
      <c r="I694" s="67"/>
    </row>
    <row r="695" spans="2:12">
      <c r="B695" s="40"/>
      <c r="C695" s="41"/>
      <c r="D695" s="33"/>
      <c r="E695" s="69"/>
      <c r="F695" s="25" t="s">
        <v>298</v>
      </c>
      <c r="G695" s="152">
        <f>SUM(G685:G694)</f>
        <v>0</v>
      </c>
      <c r="H695" s="124"/>
      <c r="J695" s="67"/>
      <c r="K695" s="67"/>
      <c r="L695" s="67"/>
    </row>
    <row r="696" spans="2:12">
      <c r="B696" s="40"/>
      <c r="C696" s="64"/>
      <c r="D696" s="33"/>
      <c r="E696" s="69"/>
      <c r="F696" s="69"/>
      <c r="G696" s="123"/>
      <c r="H696" s="124"/>
    </row>
    <row r="697" spans="2:12" ht="15">
      <c r="B697" s="62" t="s">
        <v>92</v>
      </c>
      <c r="C697" s="52" t="s">
        <v>1</v>
      </c>
      <c r="D697" s="33"/>
      <c r="E697" s="69"/>
      <c r="F697" s="69"/>
      <c r="G697" s="123"/>
      <c r="H697" s="124"/>
    </row>
    <row r="698" spans="2:12" ht="171" customHeight="1">
      <c r="B698" s="24" t="s">
        <v>94</v>
      </c>
      <c r="C698" s="147" t="s">
        <v>587</v>
      </c>
      <c r="D698" s="48" t="s">
        <v>1041</v>
      </c>
      <c r="E698" s="25"/>
      <c r="F698" s="25"/>
      <c r="G698" s="152"/>
      <c r="H698" s="153"/>
    </row>
    <row r="699" spans="2:12" s="67" customFormat="1">
      <c r="B699" s="24" t="s">
        <v>589</v>
      </c>
      <c r="C699" s="41" t="s">
        <v>603</v>
      </c>
      <c r="D699" s="33" t="s">
        <v>477</v>
      </c>
      <c r="E699" s="150">
        <v>0.1</v>
      </c>
      <c r="F699" s="151">
        <v>0</v>
      </c>
      <c r="G699" s="151">
        <f t="shared" ref="G699:G706" si="29">E699*F699</f>
        <v>0</v>
      </c>
      <c r="H699" s="216"/>
      <c r="I699" s="4"/>
      <c r="J699" s="4"/>
      <c r="K699" s="4"/>
      <c r="L699" s="4"/>
    </row>
    <row r="700" spans="2:12">
      <c r="B700" s="24" t="s">
        <v>590</v>
      </c>
      <c r="C700" s="41" t="s">
        <v>605</v>
      </c>
      <c r="D700" s="33" t="s">
        <v>601</v>
      </c>
      <c r="E700" s="150">
        <v>0.25</v>
      </c>
      <c r="F700" s="151">
        <v>0</v>
      </c>
      <c r="G700" s="151">
        <f t="shared" si="29"/>
        <v>0</v>
      </c>
      <c r="H700" s="216"/>
    </row>
    <row r="701" spans="2:12">
      <c r="B701" s="24" t="s">
        <v>597</v>
      </c>
      <c r="C701" s="41" t="s">
        <v>593</v>
      </c>
      <c r="D701" s="33" t="s">
        <v>602</v>
      </c>
      <c r="E701" s="150">
        <v>0.2</v>
      </c>
      <c r="F701" s="151">
        <v>0</v>
      </c>
      <c r="G701" s="151">
        <f t="shared" si="29"/>
        <v>0</v>
      </c>
      <c r="H701" s="216"/>
    </row>
    <row r="702" spans="2:12">
      <c r="B702" s="24" t="s">
        <v>598</v>
      </c>
      <c r="C702" s="41" t="s">
        <v>594</v>
      </c>
      <c r="D702" s="33" t="s">
        <v>601</v>
      </c>
      <c r="E702" s="150">
        <v>1</v>
      </c>
      <c r="F702" s="151">
        <v>0</v>
      </c>
      <c r="G702" s="151">
        <f t="shared" si="29"/>
        <v>0</v>
      </c>
      <c r="H702" s="216"/>
    </row>
    <row r="703" spans="2:12" ht="25.5">
      <c r="B703" s="24" t="s">
        <v>599</v>
      </c>
      <c r="C703" s="41" t="s">
        <v>595</v>
      </c>
      <c r="D703" s="33" t="s">
        <v>302</v>
      </c>
      <c r="E703" s="150">
        <v>0.06</v>
      </c>
      <c r="F703" s="151">
        <v>0</v>
      </c>
      <c r="G703" s="151">
        <f t="shared" si="29"/>
        <v>0</v>
      </c>
      <c r="H703" s="216"/>
    </row>
    <row r="704" spans="2:12">
      <c r="B704" s="24" t="s">
        <v>600</v>
      </c>
      <c r="C704" s="41" t="s">
        <v>596</v>
      </c>
      <c r="D704" s="33" t="s">
        <v>302</v>
      </c>
      <c r="E704" s="150">
        <v>0.12</v>
      </c>
      <c r="F704" s="151">
        <v>0</v>
      </c>
      <c r="G704" s="151">
        <f t="shared" si="29"/>
        <v>0</v>
      </c>
      <c r="H704" s="216"/>
    </row>
    <row r="705" spans="2:12">
      <c r="B705" s="24" t="s">
        <v>591</v>
      </c>
      <c r="C705" s="41" t="s">
        <v>588</v>
      </c>
      <c r="D705" s="33" t="s">
        <v>43</v>
      </c>
      <c r="E705" s="150">
        <v>0.7</v>
      </c>
      <c r="F705" s="151">
        <v>0</v>
      </c>
      <c r="G705" s="151">
        <f t="shared" si="29"/>
        <v>0</v>
      </c>
      <c r="H705" s="216"/>
    </row>
    <row r="706" spans="2:12">
      <c r="B706" s="24" t="s">
        <v>592</v>
      </c>
      <c r="C706" s="41" t="s">
        <v>555</v>
      </c>
      <c r="D706" s="33" t="s">
        <v>43</v>
      </c>
      <c r="E706" s="150">
        <v>0.35</v>
      </c>
      <c r="F706" s="151">
        <v>0</v>
      </c>
      <c r="G706" s="151">
        <f t="shared" si="29"/>
        <v>0</v>
      </c>
      <c r="H706" s="216"/>
    </row>
    <row r="707" spans="2:12">
      <c r="B707" s="40"/>
      <c r="C707" s="141" t="s">
        <v>296</v>
      </c>
      <c r="D707" s="33"/>
      <c r="E707" s="69"/>
      <c r="F707" s="148">
        <v>0.90839999999999999</v>
      </c>
      <c r="G707" s="123">
        <f>SUM(G705:G706)*F707</f>
        <v>0</v>
      </c>
      <c r="H707" s="124"/>
      <c r="I707" s="67"/>
    </row>
    <row r="708" spans="2:12">
      <c r="B708" s="40"/>
      <c r="C708" s="41"/>
      <c r="D708" s="33"/>
      <c r="E708" s="69"/>
      <c r="F708" s="25" t="s">
        <v>298</v>
      </c>
      <c r="G708" s="152">
        <f>SUM(G699:G707)</f>
        <v>0</v>
      </c>
      <c r="H708" s="124"/>
      <c r="J708" s="67"/>
      <c r="K708" s="67"/>
      <c r="L708" s="67"/>
    </row>
    <row r="709" spans="2:12" s="67" customFormat="1">
      <c r="B709" s="40"/>
      <c r="C709" s="41"/>
      <c r="D709" s="33"/>
      <c r="E709" s="69"/>
      <c r="F709" s="69"/>
      <c r="G709" s="123"/>
      <c r="H709" s="124"/>
      <c r="I709" s="4"/>
      <c r="J709" s="4"/>
      <c r="K709" s="4"/>
      <c r="L709" s="4"/>
    </row>
    <row r="710" spans="2:12" ht="192" customHeight="1">
      <c r="B710" s="24" t="s">
        <v>99</v>
      </c>
      <c r="C710" s="147" t="s">
        <v>245</v>
      </c>
      <c r="D710" s="48" t="s">
        <v>1041</v>
      </c>
      <c r="E710" s="25"/>
      <c r="F710" s="25"/>
      <c r="G710" s="152"/>
      <c r="H710" s="153"/>
    </row>
    <row r="711" spans="2:12">
      <c r="B711" s="24" t="s">
        <v>589</v>
      </c>
      <c r="C711" s="41" t="s">
        <v>603</v>
      </c>
      <c r="D711" s="33" t="s">
        <v>477</v>
      </c>
      <c r="E711" s="150">
        <v>0.1</v>
      </c>
      <c r="F711" s="151">
        <v>0</v>
      </c>
      <c r="G711" s="151">
        <f t="shared" ref="G711:G718" si="30">E711*F711</f>
        <v>0</v>
      </c>
      <c r="H711" s="216"/>
    </row>
    <row r="712" spans="2:12">
      <c r="B712" s="24" t="s">
        <v>590</v>
      </c>
      <c r="C712" s="41" t="s">
        <v>604</v>
      </c>
      <c r="D712" s="33" t="s">
        <v>601</v>
      </c>
      <c r="E712" s="150">
        <v>0.25</v>
      </c>
      <c r="F712" s="151">
        <v>0</v>
      </c>
      <c r="G712" s="151">
        <f t="shared" si="30"/>
        <v>0</v>
      </c>
      <c r="H712" s="216"/>
    </row>
    <row r="713" spans="2:12">
      <c r="B713" s="24" t="s">
        <v>597</v>
      </c>
      <c r="C713" s="41" t="s">
        <v>593</v>
      </c>
      <c r="D713" s="33" t="s">
        <v>602</v>
      </c>
      <c r="E713" s="150">
        <v>0.2</v>
      </c>
      <c r="F713" s="151">
        <v>0</v>
      </c>
      <c r="G713" s="151">
        <f t="shared" si="30"/>
        <v>0</v>
      </c>
      <c r="H713" s="216"/>
    </row>
    <row r="714" spans="2:12">
      <c r="B714" s="24" t="s">
        <v>598</v>
      </c>
      <c r="C714" s="41" t="s">
        <v>594</v>
      </c>
      <c r="D714" s="33" t="s">
        <v>601</v>
      </c>
      <c r="E714" s="150">
        <v>1</v>
      </c>
      <c r="F714" s="151">
        <v>0</v>
      </c>
      <c r="G714" s="151">
        <f t="shared" si="30"/>
        <v>0</v>
      </c>
      <c r="H714" s="216"/>
    </row>
    <row r="715" spans="2:12" ht="25.5">
      <c r="B715" s="24" t="s">
        <v>599</v>
      </c>
      <c r="C715" s="41" t="s">
        <v>595</v>
      </c>
      <c r="D715" s="33" t="s">
        <v>302</v>
      </c>
      <c r="E715" s="150">
        <v>0.06</v>
      </c>
      <c r="F715" s="151">
        <v>0</v>
      </c>
      <c r="G715" s="151">
        <f t="shared" si="30"/>
        <v>0</v>
      </c>
      <c r="H715" s="216"/>
    </row>
    <row r="716" spans="2:12">
      <c r="B716" s="24" t="s">
        <v>600</v>
      </c>
      <c r="C716" s="41" t="s">
        <v>596</v>
      </c>
      <c r="D716" s="33" t="s">
        <v>302</v>
      </c>
      <c r="E716" s="150">
        <v>0.12</v>
      </c>
      <c r="F716" s="151">
        <v>0</v>
      </c>
      <c r="G716" s="151">
        <f t="shared" si="30"/>
        <v>0</v>
      </c>
      <c r="H716" s="216"/>
    </row>
    <row r="717" spans="2:12" s="67" customFormat="1">
      <c r="B717" s="24" t="s">
        <v>591</v>
      </c>
      <c r="C717" s="41" t="s">
        <v>588</v>
      </c>
      <c r="D717" s="33" t="s">
        <v>43</v>
      </c>
      <c r="E717" s="150">
        <v>0.7</v>
      </c>
      <c r="F717" s="151">
        <v>0</v>
      </c>
      <c r="G717" s="151">
        <f t="shared" si="30"/>
        <v>0</v>
      </c>
      <c r="H717" s="216"/>
      <c r="I717" s="4"/>
      <c r="J717" s="4"/>
      <c r="K717" s="4"/>
      <c r="L717" s="4"/>
    </row>
    <row r="718" spans="2:12">
      <c r="B718" s="24" t="s">
        <v>592</v>
      </c>
      <c r="C718" s="41" t="s">
        <v>555</v>
      </c>
      <c r="D718" s="33" t="s">
        <v>43</v>
      </c>
      <c r="E718" s="150">
        <v>0.35</v>
      </c>
      <c r="F718" s="151">
        <v>0</v>
      </c>
      <c r="G718" s="151">
        <f t="shared" si="30"/>
        <v>0</v>
      </c>
      <c r="H718" s="216"/>
    </row>
    <row r="719" spans="2:12">
      <c r="B719" s="40"/>
      <c r="C719" s="141" t="s">
        <v>296</v>
      </c>
      <c r="D719" s="33"/>
      <c r="E719" s="69"/>
      <c r="F719" s="148">
        <v>0.90839999999999999</v>
      </c>
      <c r="G719" s="123">
        <f>SUM(G717:G718)*F719</f>
        <v>0</v>
      </c>
      <c r="H719" s="124"/>
    </row>
    <row r="720" spans="2:12">
      <c r="B720" s="40"/>
      <c r="C720" s="41"/>
      <c r="D720" s="33"/>
      <c r="E720" s="69"/>
      <c r="F720" s="25" t="s">
        <v>298</v>
      </c>
      <c r="G720" s="152">
        <f>SUM(G711:G719)</f>
        <v>0</v>
      </c>
      <c r="H720" s="124"/>
      <c r="I720" s="67"/>
    </row>
    <row r="721" spans="2:12">
      <c r="B721" s="24"/>
      <c r="C721" s="147"/>
      <c r="D721" s="48"/>
      <c r="E721" s="25"/>
      <c r="F721" s="25"/>
      <c r="G721" s="152"/>
      <c r="H721" s="153"/>
      <c r="J721" s="67"/>
      <c r="K721" s="67"/>
      <c r="L721" s="67"/>
    </row>
    <row r="722" spans="2:12" ht="93" customHeight="1">
      <c r="B722" s="24" t="s">
        <v>249</v>
      </c>
      <c r="C722" s="147" t="s">
        <v>265</v>
      </c>
      <c r="D722" s="48" t="s">
        <v>1041</v>
      </c>
      <c r="E722" s="25"/>
      <c r="F722" s="25"/>
      <c r="G722" s="152"/>
      <c r="H722" s="153"/>
    </row>
    <row r="723" spans="2:12">
      <c r="B723" s="24" t="s">
        <v>590</v>
      </c>
      <c r="C723" s="41" t="s">
        <v>605</v>
      </c>
      <c r="D723" s="33" t="s">
        <v>601</v>
      </c>
      <c r="E723" s="150">
        <v>2</v>
      </c>
      <c r="F723" s="151">
        <v>0</v>
      </c>
      <c r="G723" s="151">
        <f>E723*F723</f>
        <v>0</v>
      </c>
      <c r="H723" s="216"/>
    </row>
    <row r="724" spans="2:12" ht="25.5">
      <c r="B724" s="24">
        <v>30104</v>
      </c>
      <c r="C724" s="41" t="s">
        <v>606</v>
      </c>
      <c r="D724" s="33" t="s">
        <v>302</v>
      </c>
      <c r="E724" s="150">
        <v>1</v>
      </c>
      <c r="F724" s="151">
        <v>0</v>
      </c>
      <c r="G724" s="151">
        <f>E724*F724</f>
        <v>0</v>
      </c>
      <c r="H724" s="216"/>
    </row>
    <row r="725" spans="2:12">
      <c r="B725" s="24" t="s">
        <v>591</v>
      </c>
      <c r="C725" s="41" t="s">
        <v>588</v>
      </c>
      <c r="D725" s="33" t="s">
        <v>43</v>
      </c>
      <c r="E725" s="150">
        <v>1</v>
      </c>
      <c r="F725" s="151">
        <v>0</v>
      </c>
      <c r="G725" s="151">
        <f>E725*F725</f>
        <v>0</v>
      </c>
      <c r="H725" s="216"/>
    </row>
    <row r="726" spans="2:12">
      <c r="B726" s="24" t="s">
        <v>592</v>
      </c>
      <c r="C726" s="41" t="s">
        <v>555</v>
      </c>
      <c r="D726" s="33" t="s">
        <v>43</v>
      </c>
      <c r="E726" s="150">
        <v>2</v>
      </c>
      <c r="F726" s="151">
        <v>0</v>
      </c>
      <c r="G726" s="151">
        <f>E726*F726</f>
        <v>0</v>
      </c>
      <c r="H726" s="216"/>
    </row>
    <row r="727" spans="2:12">
      <c r="B727" s="40"/>
      <c r="C727" s="141" t="s">
        <v>296</v>
      </c>
      <c r="D727" s="33"/>
      <c r="E727" s="69"/>
      <c r="F727" s="148">
        <v>0.90839999999999999</v>
      </c>
      <c r="G727" s="123">
        <f>SUM(G725:G726)*F727</f>
        <v>0</v>
      </c>
      <c r="H727" s="124"/>
    </row>
    <row r="728" spans="2:12" s="67" customFormat="1">
      <c r="B728" s="40"/>
      <c r="C728" s="41"/>
      <c r="D728" s="33"/>
      <c r="E728" s="69"/>
      <c r="F728" s="25" t="s">
        <v>298</v>
      </c>
      <c r="G728" s="152">
        <f>SUM(G723:G727)</f>
        <v>0</v>
      </c>
      <c r="H728" s="124"/>
      <c r="I728" s="4"/>
      <c r="J728" s="4"/>
      <c r="K728" s="4"/>
      <c r="L728" s="4"/>
    </row>
    <row r="729" spans="2:12">
      <c r="B729" s="40"/>
      <c r="C729" s="41"/>
      <c r="D729" s="33"/>
      <c r="E729" s="69"/>
      <c r="F729" s="69"/>
      <c r="G729" s="123"/>
      <c r="H729" s="124"/>
    </row>
    <row r="730" spans="2:12" ht="15">
      <c r="B730" s="62" t="s">
        <v>95</v>
      </c>
      <c r="C730" s="52" t="s">
        <v>93</v>
      </c>
      <c r="D730" s="33"/>
      <c r="E730" s="69"/>
      <c r="F730" s="69"/>
      <c r="G730" s="123"/>
      <c r="H730" s="124"/>
      <c r="J730" s="67"/>
      <c r="K730" s="67"/>
      <c r="L730" s="67"/>
    </row>
    <row r="731" spans="2:12" ht="120" customHeight="1">
      <c r="B731" s="24" t="s">
        <v>1134</v>
      </c>
      <c r="C731" s="71" t="s">
        <v>221</v>
      </c>
      <c r="D731" s="38" t="s">
        <v>316</v>
      </c>
      <c r="E731" s="25"/>
      <c r="F731" s="25"/>
      <c r="G731" s="152"/>
      <c r="H731" s="153"/>
    </row>
    <row r="732" spans="2:12" ht="25.5">
      <c r="B732" s="24" t="s">
        <v>608</v>
      </c>
      <c r="C732" s="41" t="s">
        <v>610</v>
      </c>
      <c r="D732" s="33" t="s">
        <v>28</v>
      </c>
      <c r="E732" s="150">
        <v>1.1000000000000001</v>
      </c>
      <c r="F732" s="151">
        <v>0</v>
      </c>
      <c r="G732" s="151">
        <f>E732*F732</f>
        <v>0</v>
      </c>
      <c r="H732" s="216"/>
    </row>
    <row r="733" spans="2:12">
      <c r="B733" s="24" t="s">
        <v>609</v>
      </c>
      <c r="C733" s="41" t="s">
        <v>607</v>
      </c>
      <c r="D733" s="33" t="s">
        <v>43</v>
      </c>
      <c r="E733" s="150">
        <v>1</v>
      </c>
      <c r="F733" s="151">
        <v>0</v>
      </c>
      <c r="G733" s="151">
        <f>E733*F733</f>
        <v>0</v>
      </c>
      <c r="H733" s="216"/>
    </row>
    <row r="734" spans="2:12">
      <c r="B734" s="24" t="s">
        <v>349</v>
      </c>
      <c r="C734" s="41" t="s">
        <v>369</v>
      </c>
      <c r="D734" s="33" t="s">
        <v>43</v>
      </c>
      <c r="E734" s="150">
        <v>1</v>
      </c>
      <c r="F734" s="151">
        <v>0</v>
      </c>
      <c r="G734" s="151">
        <f>E734*F734</f>
        <v>0</v>
      </c>
      <c r="H734" s="216"/>
    </row>
    <row r="735" spans="2:12">
      <c r="B735" s="164"/>
      <c r="C735" s="141" t="s">
        <v>296</v>
      </c>
      <c r="D735" s="33"/>
      <c r="E735" s="69"/>
      <c r="F735" s="148">
        <v>0.90839999999999999</v>
      </c>
      <c r="G735" s="123">
        <f>SUM(G733:G734)*F735</f>
        <v>0</v>
      </c>
      <c r="H735" s="124"/>
    </row>
    <row r="736" spans="2:12">
      <c r="B736" s="164"/>
      <c r="C736" s="41"/>
      <c r="D736" s="33"/>
      <c r="E736" s="69"/>
      <c r="F736" s="25" t="s">
        <v>298</v>
      </c>
      <c r="G736" s="152">
        <f>SUM(G732:G735)</f>
        <v>0</v>
      </c>
      <c r="H736" s="124"/>
    </row>
    <row r="737" spans="2:12">
      <c r="B737" s="164"/>
      <c r="C737" s="41"/>
      <c r="D737" s="33"/>
      <c r="E737" s="69"/>
      <c r="F737" s="25"/>
      <c r="G737" s="152"/>
      <c r="H737" s="124"/>
    </row>
    <row r="738" spans="2:12" ht="15">
      <c r="B738" s="62" t="s">
        <v>114</v>
      </c>
      <c r="C738" s="52" t="s">
        <v>131</v>
      </c>
      <c r="D738" s="33"/>
      <c r="E738" s="34"/>
      <c r="F738" s="25"/>
      <c r="G738" s="152"/>
      <c r="H738" s="124"/>
      <c r="I738" s="67"/>
    </row>
    <row r="739" spans="2:12">
      <c r="B739" s="70" t="s">
        <v>115</v>
      </c>
      <c r="C739" s="71" t="s">
        <v>613</v>
      </c>
      <c r="D739" s="33"/>
      <c r="E739" s="34"/>
      <c r="F739" s="25"/>
      <c r="G739" s="152"/>
      <c r="H739" s="124"/>
      <c r="J739" s="67"/>
      <c r="K739" s="67"/>
      <c r="L739" s="67"/>
    </row>
    <row r="740" spans="2:12" ht="38.25">
      <c r="B740" s="24" t="s">
        <v>1135</v>
      </c>
      <c r="C740" s="71" t="s">
        <v>614</v>
      </c>
      <c r="D740" s="38" t="s">
        <v>289</v>
      </c>
      <c r="E740" s="165"/>
      <c r="F740" s="25"/>
      <c r="G740" s="152"/>
      <c r="H740" s="153"/>
    </row>
    <row r="741" spans="2:12">
      <c r="B741" s="24" t="s">
        <v>331</v>
      </c>
      <c r="C741" s="41" t="s">
        <v>351</v>
      </c>
      <c r="D741" s="33" t="s">
        <v>371</v>
      </c>
      <c r="E741" s="150">
        <v>56.72</v>
      </c>
      <c r="F741" s="151">
        <v>0</v>
      </c>
      <c r="G741" s="151">
        <f t="shared" ref="G741:G766" si="31">E741*F741</f>
        <v>0</v>
      </c>
      <c r="H741" s="216"/>
    </row>
    <row r="742" spans="2:12">
      <c r="B742" s="24" t="s">
        <v>332</v>
      </c>
      <c r="C742" s="41" t="s">
        <v>352</v>
      </c>
      <c r="D742" s="33" t="s">
        <v>372</v>
      </c>
      <c r="E742" s="150">
        <v>0.04</v>
      </c>
      <c r="F742" s="151">
        <v>0</v>
      </c>
      <c r="G742" s="151">
        <f t="shared" si="31"/>
        <v>0</v>
      </c>
      <c r="H742" s="216"/>
    </row>
    <row r="743" spans="2:12">
      <c r="B743" s="24" t="s">
        <v>814</v>
      </c>
      <c r="C743" s="41" t="s">
        <v>836</v>
      </c>
      <c r="D743" s="33" t="s">
        <v>372</v>
      </c>
      <c r="E743" s="150">
        <v>0.05</v>
      </c>
      <c r="F743" s="151">
        <v>0</v>
      </c>
      <c r="G743" s="151">
        <f t="shared" si="31"/>
        <v>0</v>
      </c>
      <c r="H743" s="216"/>
    </row>
    <row r="744" spans="2:12">
      <c r="B744" s="24" t="s">
        <v>815</v>
      </c>
      <c r="C744" s="41" t="s">
        <v>837</v>
      </c>
      <c r="D744" s="33" t="s">
        <v>580</v>
      </c>
      <c r="E744" s="150">
        <v>2</v>
      </c>
      <c r="F744" s="151">
        <v>0</v>
      </c>
      <c r="G744" s="151">
        <f t="shared" si="31"/>
        <v>0</v>
      </c>
      <c r="H744" s="216"/>
    </row>
    <row r="745" spans="2:12">
      <c r="B745" s="24" t="s">
        <v>816</v>
      </c>
      <c r="C745" s="41" t="s">
        <v>838</v>
      </c>
      <c r="D745" s="33" t="s">
        <v>12</v>
      </c>
      <c r="E745" s="150">
        <v>1</v>
      </c>
      <c r="F745" s="151">
        <v>0</v>
      </c>
      <c r="G745" s="151">
        <f t="shared" si="31"/>
        <v>0</v>
      </c>
      <c r="H745" s="216"/>
    </row>
    <row r="746" spans="2:12">
      <c r="B746" s="24" t="s">
        <v>817</v>
      </c>
      <c r="C746" s="41" t="s">
        <v>839</v>
      </c>
      <c r="D746" s="33" t="s">
        <v>12</v>
      </c>
      <c r="E746" s="150">
        <v>1</v>
      </c>
      <c r="F746" s="151">
        <v>0</v>
      </c>
      <c r="G746" s="151">
        <f t="shared" si="31"/>
        <v>0</v>
      </c>
      <c r="H746" s="216"/>
    </row>
    <row r="747" spans="2:12">
      <c r="B747" s="24" t="s">
        <v>818</v>
      </c>
      <c r="C747" s="41" t="s">
        <v>840</v>
      </c>
      <c r="D747" s="33" t="s">
        <v>12</v>
      </c>
      <c r="E747" s="150">
        <v>1</v>
      </c>
      <c r="F747" s="151">
        <v>0</v>
      </c>
      <c r="G747" s="151">
        <f t="shared" si="31"/>
        <v>0</v>
      </c>
      <c r="H747" s="216"/>
    </row>
    <row r="748" spans="2:12">
      <c r="B748" s="24" t="s">
        <v>819</v>
      </c>
      <c r="C748" s="41" t="s">
        <v>841</v>
      </c>
      <c r="D748" s="33" t="s">
        <v>28</v>
      </c>
      <c r="E748" s="150">
        <v>1</v>
      </c>
      <c r="F748" s="151">
        <v>0</v>
      </c>
      <c r="G748" s="151">
        <f t="shared" si="31"/>
        <v>0</v>
      </c>
      <c r="H748" s="216"/>
    </row>
    <row r="749" spans="2:12" s="67" customFormat="1" ht="25.5">
      <c r="B749" s="24" t="s">
        <v>820</v>
      </c>
      <c r="C749" s="41" t="s">
        <v>842</v>
      </c>
      <c r="D749" s="33" t="s">
        <v>28</v>
      </c>
      <c r="E749" s="150">
        <v>10</v>
      </c>
      <c r="F749" s="151">
        <v>0</v>
      </c>
      <c r="G749" s="151">
        <f t="shared" si="31"/>
        <v>0</v>
      </c>
      <c r="H749" s="216"/>
      <c r="J749" s="4"/>
      <c r="K749" s="4"/>
      <c r="L749" s="4"/>
    </row>
    <row r="750" spans="2:12">
      <c r="B750" s="24" t="s">
        <v>821</v>
      </c>
      <c r="C750" s="41" t="s">
        <v>843</v>
      </c>
      <c r="D750" s="33" t="s">
        <v>28</v>
      </c>
      <c r="E750" s="150">
        <v>25</v>
      </c>
      <c r="F750" s="151">
        <v>0</v>
      </c>
      <c r="G750" s="151">
        <f t="shared" si="31"/>
        <v>0</v>
      </c>
      <c r="H750" s="216"/>
      <c r="J750" s="67"/>
      <c r="K750" s="67"/>
      <c r="L750" s="67"/>
    </row>
    <row r="751" spans="2:12" ht="25.5">
      <c r="B751" s="24" t="s">
        <v>822</v>
      </c>
      <c r="C751" s="41" t="s">
        <v>844</v>
      </c>
      <c r="D751" s="33" t="s">
        <v>374</v>
      </c>
      <c r="E751" s="150">
        <v>1</v>
      </c>
      <c r="F751" s="151">
        <v>0</v>
      </c>
      <c r="G751" s="151">
        <f t="shared" si="31"/>
        <v>0</v>
      </c>
      <c r="H751" s="216"/>
      <c r="J751" s="158"/>
    </row>
    <row r="752" spans="2:12">
      <c r="B752" s="24" t="s">
        <v>823</v>
      </c>
      <c r="C752" s="41" t="s">
        <v>845</v>
      </c>
      <c r="D752" s="33" t="s">
        <v>12</v>
      </c>
      <c r="E752" s="150">
        <v>1</v>
      </c>
      <c r="F752" s="151">
        <v>0</v>
      </c>
      <c r="G752" s="151">
        <f t="shared" si="31"/>
        <v>0</v>
      </c>
      <c r="H752" s="216"/>
      <c r="J752" s="158"/>
    </row>
    <row r="753" spans="2:12">
      <c r="B753" s="24" t="s">
        <v>824</v>
      </c>
      <c r="C753" s="41" t="s">
        <v>846</v>
      </c>
      <c r="D753" s="33" t="s">
        <v>12</v>
      </c>
      <c r="E753" s="150">
        <v>2</v>
      </c>
      <c r="F753" s="151">
        <v>0</v>
      </c>
      <c r="G753" s="151">
        <f t="shared" si="31"/>
        <v>0</v>
      </c>
      <c r="H753" s="216"/>
      <c r="J753" s="158"/>
    </row>
    <row r="754" spans="2:12">
      <c r="B754" s="24" t="s">
        <v>825</v>
      </c>
      <c r="C754" s="41" t="s">
        <v>847</v>
      </c>
      <c r="D754" s="33" t="s">
        <v>12</v>
      </c>
      <c r="E754" s="150">
        <v>6</v>
      </c>
      <c r="F754" s="151">
        <v>0</v>
      </c>
      <c r="G754" s="151">
        <f t="shared" si="31"/>
        <v>0</v>
      </c>
      <c r="H754" s="216"/>
      <c r="J754" s="158"/>
    </row>
    <row r="755" spans="2:12">
      <c r="B755" s="24" t="s">
        <v>826</v>
      </c>
      <c r="C755" s="41" t="s">
        <v>848</v>
      </c>
      <c r="D755" s="33" t="s">
        <v>12</v>
      </c>
      <c r="E755" s="150">
        <v>4</v>
      </c>
      <c r="F755" s="151">
        <v>0</v>
      </c>
      <c r="G755" s="151">
        <f t="shared" si="31"/>
        <v>0</v>
      </c>
      <c r="H755" s="216"/>
      <c r="J755" s="158"/>
    </row>
    <row r="756" spans="2:12" ht="25.5">
      <c r="B756" s="24" t="s">
        <v>827</v>
      </c>
      <c r="C756" s="41" t="s">
        <v>849</v>
      </c>
      <c r="D756" s="33" t="s">
        <v>12</v>
      </c>
      <c r="E756" s="150">
        <v>2</v>
      </c>
      <c r="F756" s="151">
        <v>0</v>
      </c>
      <c r="G756" s="151">
        <f t="shared" si="31"/>
        <v>0</v>
      </c>
      <c r="H756" s="216"/>
      <c r="J756" s="158"/>
    </row>
    <row r="757" spans="2:12" s="67" customFormat="1">
      <c r="B757" s="24" t="s">
        <v>828</v>
      </c>
      <c r="C757" s="41" t="s">
        <v>850</v>
      </c>
      <c r="D757" s="33" t="s">
        <v>580</v>
      </c>
      <c r="E757" s="150">
        <v>1</v>
      </c>
      <c r="F757" s="151">
        <v>0</v>
      </c>
      <c r="G757" s="151">
        <f t="shared" si="31"/>
        <v>0</v>
      </c>
      <c r="H757" s="216"/>
      <c r="I757" s="4"/>
      <c r="J757" s="158"/>
      <c r="K757" s="4"/>
      <c r="L757" s="4"/>
    </row>
    <row r="758" spans="2:12">
      <c r="B758" s="24" t="s">
        <v>829</v>
      </c>
      <c r="C758" s="41" t="s">
        <v>851</v>
      </c>
      <c r="D758" s="33" t="s">
        <v>12</v>
      </c>
      <c r="E758" s="150">
        <v>3</v>
      </c>
      <c r="F758" s="151">
        <v>0</v>
      </c>
      <c r="G758" s="151">
        <f t="shared" si="31"/>
        <v>0</v>
      </c>
      <c r="H758" s="216"/>
      <c r="J758" s="158"/>
    </row>
    <row r="759" spans="2:12" ht="25.5">
      <c r="B759" s="24" t="s">
        <v>830</v>
      </c>
      <c r="C759" s="41" t="s">
        <v>852</v>
      </c>
      <c r="D759" s="33" t="s">
        <v>374</v>
      </c>
      <c r="E759" s="150">
        <v>2</v>
      </c>
      <c r="F759" s="151">
        <v>0</v>
      </c>
      <c r="G759" s="151">
        <f t="shared" si="31"/>
        <v>0</v>
      </c>
      <c r="H759" s="216"/>
      <c r="J759" s="158"/>
    </row>
    <row r="760" spans="2:12">
      <c r="B760" s="24" t="s">
        <v>831</v>
      </c>
      <c r="C760" s="41" t="s">
        <v>853</v>
      </c>
      <c r="D760" s="33" t="s">
        <v>28</v>
      </c>
      <c r="E760" s="150">
        <v>1.18</v>
      </c>
      <c r="F760" s="151">
        <v>0</v>
      </c>
      <c r="G760" s="151">
        <f t="shared" si="31"/>
        <v>0</v>
      </c>
      <c r="H760" s="216"/>
      <c r="J760" s="158"/>
    </row>
    <row r="761" spans="2:12">
      <c r="B761" s="24" t="s">
        <v>832</v>
      </c>
      <c r="C761" s="41" t="s">
        <v>854</v>
      </c>
      <c r="D761" s="33" t="s">
        <v>12</v>
      </c>
      <c r="E761" s="150">
        <v>1</v>
      </c>
      <c r="F761" s="151">
        <v>0</v>
      </c>
      <c r="G761" s="151">
        <f t="shared" si="31"/>
        <v>0</v>
      </c>
      <c r="H761" s="216"/>
    </row>
    <row r="762" spans="2:12" ht="25.5">
      <c r="B762" s="24" t="s">
        <v>833</v>
      </c>
      <c r="C762" s="41" t="s">
        <v>855</v>
      </c>
      <c r="D762" s="33" t="s">
        <v>12</v>
      </c>
      <c r="E762" s="150">
        <v>1</v>
      </c>
      <c r="F762" s="151">
        <v>0</v>
      </c>
      <c r="G762" s="151">
        <f t="shared" si="31"/>
        <v>0</v>
      </c>
      <c r="H762" s="216"/>
    </row>
    <row r="763" spans="2:12">
      <c r="B763" s="24" t="s">
        <v>348</v>
      </c>
      <c r="C763" s="41" t="s">
        <v>368</v>
      </c>
      <c r="D763" s="33" t="s">
        <v>43</v>
      </c>
      <c r="E763" s="150">
        <v>7.2</v>
      </c>
      <c r="F763" s="151">
        <v>0</v>
      </c>
      <c r="G763" s="151">
        <f t="shared" si="31"/>
        <v>0</v>
      </c>
      <c r="H763" s="216"/>
    </row>
    <row r="764" spans="2:12">
      <c r="B764" s="24" t="s">
        <v>834</v>
      </c>
      <c r="C764" s="41" t="s">
        <v>856</v>
      </c>
      <c r="D764" s="33" t="s">
        <v>43</v>
      </c>
      <c r="E764" s="150">
        <v>18</v>
      </c>
      <c r="F764" s="151">
        <v>0</v>
      </c>
      <c r="G764" s="151">
        <f t="shared" si="31"/>
        <v>0</v>
      </c>
      <c r="H764" s="216"/>
    </row>
    <row r="765" spans="2:12">
      <c r="B765" s="24" t="s">
        <v>835</v>
      </c>
      <c r="C765" s="41" t="s">
        <v>857</v>
      </c>
      <c r="D765" s="33" t="s">
        <v>43</v>
      </c>
      <c r="E765" s="150">
        <v>34</v>
      </c>
      <c r="F765" s="151">
        <v>0</v>
      </c>
      <c r="G765" s="151">
        <f t="shared" si="31"/>
        <v>0</v>
      </c>
      <c r="H765" s="216"/>
    </row>
    <row r="766" spans="2:12">
      <c r="B766" s="24" t="s">
        <v>312</v>
      </c>
      <c r="C766" s="41" t="s">
        <v>315</v>
      </c>
      <c r="D766" s="33" t="s">
        <v>43</v>
      </c>
      <c r="E766" s="150">
        <v>19.399999999999999</v>
      </c>
      <c r="F766" s="151">
        <v>0</v>
      </c>
      <c r="G766" s="151">
        <f t="shared" si="31"/>
        <v>0</v>
      </c>
      <c r="H766" s="216"/>
    </row>
    <row r="767" spans="2:12">
      <c r="B767" s="40"/>
      <c r="C767" s="141" t="s">
        <v>296</v>
      </c>
      <c r="D767" s="33"/>
      <c r="E767" s="69"/>
      <c r="F767" s="148">
        <v>0.90839999999999999</v>
      </c>
      <c r="G767" s="123">
        <f>SUM(G763:G766)*F767</f>
        <v>0</v>
      </c>
      <c r="H767" s="124"/>
    </row>
    <row r="768" spans="2:12">
      <c r="B768" s="40"/>
      <c r="C768" s="41"/>
      <c r="D768" s="33"/>
      <c r="E768" s="69"/>
      <c r="F768" s="25" t="s">
        <v>298</v>
      </c>
      <c r="G768" s="152">
        <f>SUM(G741:G767)</f>
        <v>0</v>
      </c>
      <c r="H768" s="124"/>
    </row>
    <row r="769" spans="2:12">
      <c r="B769" s="40"/>
      <c r="C769" s="41"/>
      <c r="D769" s="33"/>
      <c r="E769" s="69"/>
      <c r="F769" s="25"/>
      <c r="G769" s="152"/>
      <c r="H769" s="124"/>
    </row>
    <row r="770" spans="2:12" ht="24.75" customHeight="1">
      <c r="B770" s="24" t="s">
        <v>1136</v>
      </c>
      <c r="C770" s="71" t="s">
        <v>617</v>
      </c>
      <c r="D770" s="38" t="s">
        <v>289</v>
      </c>
      <c r="E770" s="165"/>
      <c r="F770" s="25"/>
      <c r="G770" s="152"/>
      <c r="H770" s="153"/>
      <c r="I770" s="67"/>
    </row>
    <row r="771" spans="2:12" s="67" customFormat="1">
      <c r="B771" s="24" t="s">
        <v>908</v>
      </c>
      <c r="C771" s="41" t="s">
        <v>909</v>
      </c>
      <c r="D771" s="33" t="s">
        <v>12</v>
      </c>
      <c r="E771" s="150">
        <v>1</v>
      </c>
      <c r="F771" s="151">
        <v>0</v>
      </c>
      <c r="G771" s="151">
        <f>E771*F771</f>
        <v>0</v>
      </c>
      <c r="H771" s="216"/>
      <c r="I771" s="4"/>
    </row>
    <row r="772" spans="2:12">
      <c r="B772" s="24" t="s">
        <v>834</v>
      </c>
      <c r="C772" s="41" t="s">
        <v>856</v>
      </c>
      <c r="D772" s="33" t="s">
        <v>43</v>
      </c>
      <c r="E772" s="150">
        <v>0.7</v>
      </c>
      <c r="F772" s="151">
        <v>0</v>
      </c>
      <c r="G772" s="151">
        <f>E772*F772</f>
        <v>0</v>
      </c>
      <c r="H772" s="216"/>
    </row>
    <row r="773" spans="2:12">
      <c r="B773" s="24" t="s">
        <v>835</v>
      </c>
      <c r="C773" s="41" t="s">
        <v>857</v>
      </c>
      <c r="D773" s="33" t="s">
        <v>43</v>
      </c>
      <c r="E773" s="150">
        <v>0.7</v>
      </c>
      <c r="F773" s="151">
        <v>0</v>
      </c>
      <c r="G773" s="151">
        <f>E773*F773</f>
        <v>0</v>
      </c>
      <c r="H773" s="216"/>
    </row>
    <row r="774" spans="2:12">
      <c r="B774" s="137"/>
      <c r="C774" s="141" t="s">
        <v>296</v>
      </c>
      <c r="D774" s="33"/>
      <c r="E774" s="69"/>
      <c r="F774" s="148">
        <v>0.90839999999999999</v>
      </c>
      <c r="G774" s="123">
        <f>SUM(G772:G773)*F774</f>
        <v>0</v>
      </c>
      <c r="H774" s="216"/>
    </row>
    <row r="775" spans="2:12">
      <c r="B775" s="137"/>
      <c r="C775" s="41"/>
      <c r="D775" s="33"/>
      <c r="E775" s="69"/>
      <c r="F775" s="25" t="s">
        <v>298</v>
      </c>
      <c r="G775" s="152">
        <f>SUM(G771:G774)</f>
        <v>0</v>
      </c>
      <c r="H775" s="137"/>
    </row>
    <row r="776" spans="2:12">
      <c r="B776" s="40"/>
      <c r="C776" s="49"/>
      <c r="D776" s="33"/>
      <c r="E776" s="42"/>
      <c r="F776" s="25"/>
      <c r="G776" s="152"/>
      <c r="H776" s="124"/>
    </row>
    <row r="777" spans="2:12" ht="25.5">
      <c r="B777" s="24" t="s">
        <v>1137</v>
      </c>
      <c r="C777" s="71" t="s">
        <v>621</v>
      </c>
      <c r="D777" s="38" t="s">
        <v>911</v>
      </c>
      <c r="E777" s="165"/>
      <c r="F777" s="25"/>
      <c r="G777" s="152"/>
      <c r="H777" s="153"/>
    </row>
    <row r="778" spans="2:12" ht="25.5">
      <c r="B778" s="24" t="s">
        <v>910</v>
      </c>
      <c r="C778" s="41" t="s">
        <v>913</v>
      </c>
      <c r="D778" s="33" t="s">
        <v>12</v>
      </c>
      <c r="E778" s="150">
        <v>1</v>
      </c>
      <c r="F778" s="151">
        <v>0</v>
      </c>
      <c r="G778" s="151">
        <f>E778*F778</f>
        <v>0</v>
      </c>
      <c r="H778" s="216"/>
      <c r="I778" s="67"/>
    </row>
    <row r="779" spans="2:12">
      <c r="B779" s="24" t="s">
        <v>834</v>
      </c>
      <c r="C779" s="41" t="s">
        <v>856</v>
      </c>
      <c r="D779" s="33" t="s">
        <v>43</v>
      </c>
      <c r="E779" s="150">
        <v>2</v>
      </c>
      <c r="F779" s="151">
        <v>0</v>
      </c>
      <c r="G779" s="151">
        <f>E779*F779</f>
        <v>0</v>
      </c>
      <c r="H779" s="216"/>
      <c r="J779" s="67"/>
      <c r="K779" s="67"/>
      <c r="L779" s="67"/>
    </row>
    <row r="780" spans="2:12">
      <c r="B780" s="24" t="s">
        <v>835</v>
      </c>
      <c r="C780" s="41" t="s">
        <v>857</v>
      </c>
      <c r="D780" s="33" t="s">
        <v>43</v>
      </c>
      <c r="E780" s="150">
        <v>2</v>
      </c>
      <c r="F780" s="151">
        <v>0</v>
      </c>
      <c r="G780" s="151">
        <f>E780*F780</f>
        <v>0</v>
      </c>
      <c r="H780" s="216"/>
    </row>
    <row r="781" spans="2:12">
      <c r="B781" s="40"/>
      <c r="C781" s="141" t="s">
        <v>296</v>
      </c>
      <c r="D781" s="33"/>
      <c r="E781" s="69"/>
      <c r="F781" s="148">
        <v>0.90839999999999999</v>
      </c>
      <c r="G781" s="123">
        <f>SUM(G779:G780)*F781</f>
        <v>0</v>
      </c>
      <c r="H781" s="124"/>
    </row>
    <row r="782" spans="2:12">
      <c r="B782" s="40"/>
      <c r="C782" s="41"/>
      <c r="D782" s="33"/>
      <c r="E782" s="69"/>
      <c r="F782" s="25" t="s">
        <v>298</v>
      </c>
      <c r="G782" s="152">
        <f>SUM(G778:G781)</f>
        <v>0</v>
      </c>
      <c r="H782" s="124"/>
    </row>
    <row r="783" spans="2:12" s="67" customFormat="1">
      <c r="B783" s="40"/>
      <c r="C783" s="49"/>
      <c r="D783" s="33"/>
      <c r="E783" s="42"/>
      <c r="F783" s="25"/>
      <c r="G783" s="152"/>
      <c r="H783" s="124"/>
      <c r="I783" s="4"/>
      <c r="J783" s="4"/>
      <c r="K783" s="4"/>
      <c r="L783" s="4"/>
    </row>
    <row r="784" spans="2:12" s="67" customFormat="1" ht="25.5">
      <c r="B784" s="24" t="s">
        <v>1138</v>
      </c>
      <c r="C784" s="71" t="s">
        <v>622</v>
      </c>
      <c r="D784" s="38" t="s">
        <v>911</v>
      </c>
      <c r="E784" s="165"/>
      <c r="F784" s="25"/>
      <c r="G784" s="152"/>
      <c r="H784" s="153"/>
      <c r="I784" s="4"/>
      <c r="J784" s="4"/>
      <c r="K784" s="4"/>
      <c r="L784" s="4"/>
    </row>
    <row r="785" spans="2:12" s="67" customFormat="1">
      <c r="B785" s="24" t="s">
        <v>912</v>
      </c>
      <c r="C785" s="233" t="s">
        <v>1053</v>
      </c>
      <c r="D785" s="33" t="s">
        <v>12</v>
      </c>
      <c r="E785" s="42">
        <v>1</v>
      </c>
      <c r="F785" s="151">
        <v>0</v>
      </c>
      <c r="G785" s="151">
        <f>E785*F785</f>
        <v>0</v>
      </c>
      <c r="H785" s="216"/>
      <c r="I785" s="4"/>
      <c r="J785" s="4"/>
      <c r="K785" s="4"/>
      <c r="L785" s="4"/>
    </row>
    <row r="786" spans="2:12" s="67" customFormat="1">
      <c r="B786" s="24" t="s">
        <v>834</v>
      </c>
      <c r="C786" s="41" t="s">
        <v>856</v>
      </c>
      <c r="D786" s="33" t="s">
        <v>43</v>
      </c>
      <c r="E786" s="150">
        <v>2</v>
      </c>
      <c r="F786" s="151">
        <v>0</v>
      </c>
      <c r="G786" s="151">
        <f>E786*F786</f>
        <v>0</v>
      </c>
      <c r="H786" s="216"/>
      <c r="I786" s="4"/>
      <c r="J786" s="4"/>
      <c r="K786" s="4"/>
      <c r="L786" s="4"/>
    </row>
    <row r="787" spans="2:12" s="67" customFormat="1">
      <c r="B787" s="24" t="s">
        <v>835</v>
      </c>
      <c r="C787" s="41" t="s">
        <v>857</v>
      </c>
      <c r="D787" s="33" t="s">
        <v>43</v>
      </c>
      <c r="E787" s="150">
        <v>2</v>
      </c>
      <c r="F787" s="151">
        <v>0</v>
      </c>
      <c r="G787" s="151">
        <f>E787*F787</f>
        <v>0</v>
      </c>
      <c r="H787" s="216"/>
      <c r="I787" s="4"/>
      <c r="J787" s="4"/>
      <c r="K787" s="4"/>
      <c r="L787" s="4"/>
    </row>
    <row r="788" spans="2:12" s="67" customFormat="1">
      <c r="B788" s="40"/>
      <c r="C788" s="141" t="s">
        <v>296</v>
      </c>
      <c r="D788" s="33"/>
      <c r="E788" s="69"/>
      <c r="F788" s="148">
        <v>0.90839999999999999</v>
      </c>
      <c r="G788" s="123">
        <f>SUM(G786:G787)*F788</f>
        <v>0</v>
      </c>
      <c r="H788" s="124"/>
      <c r="I788" s="4"/>
      <c r="J788" s="4"/>
      <c r="K788" s="4"/>
      <c r="L788" s="4"/>
    </row>
    <row r="789" spans="2:12" s="67" customFormat="1">
      <c r="B789" s="40"/>
      <c r="C789" s="41"/>
      <c r="D789" s="33"/>
      <c r="E789" s="69"/>
      <c r="F789" s="25" t="s">
        <v>298</v>
      </c>
      <c r="G789" s="152">
        <f>SUM(G785:G788)</f>
        <v>0</v>
      </c>
      <c r="H789" s="124"/>
      <c r="I789" s="4"/>
      <c r="J789" s="4"/>
      <c r="K789" s="4"/>
      <c r="L789" s="4"/>
    </row>
    <row r="790" spans="2:12" s="67" customFormat="1">
      <c r="B790" s="40"/>
      <c r="C790" s="49"/>
      <c r="D790" s="33"/>
      <c r="E790" s="42"/>
      <c r="F790" s="25"/>
      <c r="G790" s="152"/>
      <c r="H790" s="124"/>
      <c r="I790" s="4"/>
      <c r="J790" s="4"/>
      <c r="K790" s="4"/>
      <c r="L790" s="4"/>
    </row>
    <row r="791" spans="2:12" s="67" customFormat="1" ht="26.25" customHeight="1">
      <c r="B791" s="24" t="s">
        <v>1173</v>
      </c>
      <c r="C791" s="71" t="s">
        <v>623</v>
      </c>
      <c r="D791" s="38" t="s">
        <v>911</v>
      </c>
      <c r="E791" s="165"/>
      <c r="F791" s="25"/>
      <c r="G791" s="152"/>
      <c r="H791" s="153"/>
      <c r="I791" s="4"/>
      <c r="J791" s="4"/>
      <c r="K791" s="4"/>
      <c r="L791" s="4"/>
    </row>
    <row r="792" spans="2:12" s="67" customFormat="1">
      <c r="B792" s="24" t="s">
        <v>914</v>
      </c>
      <c r="C792" s="41" t="s">
        <v>915</v>
      </c>
      <c r="D792" s="33" t="s">
        <v>12</v>
      </c>
      <c r="E792" s="42">
        <v>1</v>
      </c>
      <c r="F792" s="151">
        <v>0</v>
      </c>
      <c r="G792" s="151">
        <f>E792*F792</f>
        <v>0</v>
      </c>
      <c r="H792" s="216"/>
      <c r="J792" s="4"/>
      <c r="K792" s="4"/>
      <c r="L792" s="4"/>
    </row>
    <row r="793" spans="2:12" s="67" customFormat="1">
      <c r="B793" s="24" t="s">
        <v>834</v>
      </c>
      <c r="C793" s="41" t="s">
        <v>856</v>
      </c>
      <c r="D793" s="33" t="s">
        <v>43</v>
      </c>
      <c r="E793" s="150">
        <v>6.5</v>
      </c>
      <c r="F793" s="151">
        <v>0</v>
      </c>
      <c r="G793" s="151">
        <f>E793*F793</f>
        <v>0</v>
      </c>
      <c r="H793" s="216"/>
      <c r="I793" s="4"/>
    </row>
    <row r="794" spans="2:12" s="67" customFormat="1">
      <c r="B794" s="24" t="s">
        <v>835</v>
      </c>
      <c r="C794" s="41" t="s">
        <v>857</v>
      </c>
      <c r="D794" s="33" t="s">
        <v>43</v>
      </c>
      <c r="E794" s="150">
        <v>8.9499999999999993</v>
      </c>
      <c r="F794" s="151">
        <v>0</v>
      </c>
      <c r="G794" s="151">
        <f>E794*F794</f>
        <v>0</v>
      </c>
      <c r="H794" s="216"/>
      <c r="I794" s="4"/>
      <c r="J794" s="4"/>
      <c r="K794" s="4"/>
      <c r="L794" s="4"/>
    </row>
    <row r="795" spans="2:12" s="67" customFormat="1">
      <c r="B795" s="40"/>
      <c r="C795" s="141" t="s">
        <v>296</v>
      </c>
      <c r="D795" s="33"/>
      <c r="E795" s="42"/>
      <c r="F795" s="148">
        <v>0.90839999999999999</v>
      </c>
      <c r="G795" s="123">
        <f>SUM(G793:G794)*F795</f>
        <v>0</v>
      </c>
      <c r="H795" s="124"/>
      <c r="I795" s="4"/>
      <c r="J795" s="4"/>
      <c r="K795" s="4"/>
      <c r="L795" s="4"/>
    </row>
    <row r="796" spans="2:12">
      <c r="B796" s="40"/>
      <c r="C796" s="49"/>
      <c r="D796" s="33"/>
      <c r="E796" s="42"/>
      <c r="F796" s="25" t="s">
        <v>298</v>
      </c>
      <c r="G796" s="152">
        <f>SUM(G792:G795)</f>
        <v>0</v>
      </c>
      <c r="H796" s="124"/>
    </row>
    <row r="797" spans="2:12">
      <c r="B797" s="40"/>
      <c r="C797" s="49"/>
      <c r="D797" s="33"/>
      <c r="E797" s="42"/>
      <c r="F797" s="25"/>
      <c r="G797" s="152"/>
      <c r="H797" s="124"/>
    </row>
    <row r="798" spans="2:12" ht="24.75" customHeight="1">
      <c r="B798" s="24" t="s">
        <v>1174</v>
      </c>
      <c r="C798" s="71" t="s">
        <v>624</v>
      </c>
      <c r="D798" s="38" t="s">
        <v>911</v>
      </c>
      <c r="E798" s="165"/>
      <c r="F798" s="25"/>
      <c r="G798" s="152"/>
      <c r="H798" s="153"/>
    </row>
    <row r="799" spans="2:12">
      <c r="B799" s="24" t="s">
        <v>917</v>
      </c>
      <c r="C799" s="41" t="s">
        <v>916</v>
      </c>
      <c r="D799" s="33" t="s">
        <v>12</v>
      </c>
      <c r="E799" s="42">
        <v>1</v>
      </c>
      <c r="F799" s="151">
        <v>0</v>
      </c>
      <c r="G799" s="151">
        <f>E799*F799</f>
        <v>0</v>
      </c>
      <c r="H799" s="216"/>
    </row>
    <row r="800" spans="2:12">
      <c r="B800" s="24" t="s">
        <v>834</v>
      </c>
      <c r="C800" s="41" t="s">
        <v>856</v>
      </c>
      <c r="D800" s="33" t="s">
        <v>43</v>
      </c>
      <c r="E800" s="150">
        <v>6</v>
      </c>
      <c r="F800" s="151">
        <v>0</v>
      </c>
      <c r="G800" s="151">
        <f>E800*F800</f>
        <v>0</v>
      </c>
      <c r="H800" s="216"/>
    </row>
    <row r="801" spans="2:12">
      <c r="B801" s="24" t="s">
        <v>835</v>
      </c>
      <c r="C801" s="41" t="s">
        <v>857</v>
      </c>
      <c r="D801" s="33" t="s">
        <v>43</v>
      </c>
      <c r="E801" s="150">
        <v>8.5</v>
      </c>
      <c r="F801" s="151">
        <v>0</v>
      </c>
      <c r="G801" s="151">
        <f>E801*F801</f>
        <v>0</v>
      </c>
      <c r="H801" s="216"/>
    </row>
    <row r="802" spans="2:12">
      <c r="B802" s="40"/>
      <c r="C802" s="141" t="s">
        <v>296</v>
      </c>
      <c r="D802" s="33"/>
      <c r="E802" s="42"/>
      <c r="F802" s="148">
        <v>0.90839999999999999</v>
      </c>
      <c r="G802" s="123">
        <f>SUM(G800:G801)*F802</f>
        <v>0</v>
      </c>
      <c r="H802" s="124"/>
    </row>
    <row r="803" spans="2:12">
      <c r="B803" s="40"/>
      <c r="C803" s="49"/>
      <c r="D803" s="33"/>
      <c r="E803" s="42"/>
      <c r="F803" s="25" t="s">
        <v>298</v>
      </c>
      <c r="G803" s="152">
        <f>SUM(G799:G802)</f>
        <v>0</v>
      </c>
      <c r="H803" s="124"/>
    </row>
    <row r="804" spans="2:12">
      <c r="B804" s="40"/>
      <c r="C804" s="49"/>
      <c r="D804" s="33"/>
      <c r="E804" s="51"/>
      <c r="F804" s="25"/>
      <c r="G804" s="152"/>
      <c r="H804" s="124"/>
    </row>
    <row r="805" spans="2:12" ht="38.25">
      <c r="B805" s="24" t="s">
        <v>1205</v>
      </c>
      <c r="C805" s="71" t="s">
        <v>631</v>
      </c>
      <c r="D805" s="38" t="s">
        <v>911</v>
      </c>
      <c r="E805" s="167"/>
      <c r="F805" s="25"/>
      <c r="G805" s="152"/>
      <c r="H805" s="153"/>
      <c r="I805" s="67"/>
    </row>
    <row r="806" spans="2:12">
      <c r="B806" s="149" t="s">
        <v>937</v>
      </c>
      <c r="C806" s="49" t="s">
        <v>934</v>
      </c>
      <c r="D806" s="33" t="s">
        <v>28</v>
      </c>
      <c r="E806" s="51">
        <v>3</v>
      </c>
      <c r="F806" s="151">
        <v>0</v>
      </c>
      <c r="G806" s="151">
        <f>E806*F806</f>
        <v>0</v>
      </c>
      <c r="H806" s="124"/>
      <c r="J806" s="67"/>
      <c r="K806" s="67"/>
      <c r="L806" s="67"/>
    </row>
    <row r="807" spans="2:12">
      <c r="B807" s="149" t="s">
        <v>938</v>
      </c>
      <c r="C807" s="49" t="s">
        <v>935</v>
      </c>
      <c r="D807" s="33" t="s">
        <v>12</v>
      </c>
      <c r="E807" s="51">
        <v>1</v>
      </c>
      <c r="F807" s="151">
        <v>0</v>
      </c>
      <c r="G807" s="151">
        <f>E807*F807</f>
        <v>0</v>
      </c>
      <c r="H807" s="124"/>
    </row>
    <row r="808" spans="2:12">
      <c r="B808" s="149" t="s">
        <v>939</v>
      </c>
      <c r="C808" s="49" t="s">
        <v>936</v>
      </c>
      <c r="D808" s="33" t="s">
        <v>12</v>
      </c>
      <c r="E808" s="51">
        <v>1</v>
      </c>
      <c r="F808" s="151">
        <v>0</v>
      </c>
      <c r="G808" s="151">
        <f>E808*F808</f>
        <v>0</v>
      </c>
      <c r="H808" s="124"/>
    </row>
    <row r="809" spans="2:12" s="67" customFormat="1">
      <c r="B809" s="24" t="s">
        <v>834</v>
      </c>
      <c r="C809" s="41" t="s">
        <v>856</v>
      </c>
      <c r="D809" s="33" t="s">
        <v>43</v>
      </c>
      <c r="E809" s="150">
        <v>4</v>
      </c>
      <c r="F809" s="151">
        <v>0</v>
      </c>
      <c r="G809" s="151">
        <f>E809*F809</f>
        <v>0</v>
      </c>
      <c r="H809" s="216"/>
      <c r="I809" s="4"/>
      <c r="J809" s="4"/>
      <c r="K809" s="4"/>
      <c r="L809" s="4"/>
    </row>
    <row r="810" spans="2:12">
      <c r="B810" s="24" t="s">
        <v>835</v>
      </c>
      <c r="C810" s="41" t="s">
        <v>857</v>
      </c>
      <c r="D810" s="33" t="s">
        <v>43</v>
      </c>
      <c r="E810" s="150">
        <v>4</v>
      </c>
      <c r="F810" s="151">
        <v>0</v>
      </c>
      <c r="G810" s="151">
        <f>E810*F810</f>
        <v>0</v>
      </c>
      <c r="H810" s="216"/>
    </row>
    <row r="811" spans="2:12">
      <c r="B811" s="40"/>
      <c r="C811" s="141" t="s">
        <v>296</v>
      </c>
      <c r="D811" s="33"/>
      <c r="E811" s="42"/>
      <c r="F811" s="148">
        <v>0.90839999999999999</v>
      </c>
      <c r="G811" s="123">
        <f>SUM(G809:G810)*F811</f>
        <v>0</v>
      </c>
      <c r="H811" s="124"/>
    </row>
    <row r="812" spans="2:12">
      <c r="B812" s="40"/>
      <c r="C812" s="49"/>
      <c r="D812" s="33"/>
      <c r="E812" s="42"/>
      <c r="F812" s="25" t="s">
        <v>298</v>
      </c>
      <c r="G812" s="152">
        <f>SUM(G806:G811)</f>
        <v>0</v>
      </c>
      <c r="H812" s="124"/>
    </row>
    <row r="813" spans="2:12">
      <c r="B813" s="40"/>
      <c r="C813" s="49"/>
      <c r="D813" s="33"/>
      <c r="E813" s="51"/>
      <c r="F813" s="25"/>
      <c r="G813" s="152"/>
      <c r="H813" s="124"/>
      <c r="I813" s="67"/>
    </row>
    <row r="814" spans="2:12">
      <c r="B814" s="24" t="s">
        <v>1212</v>
      </c>
      <c r="C814" s="71" t="s">
        <v>633</v>
      </c>
      <c r="D814" s="38" t="s">
        <v>911</v>
      </c>
      <c r="E814" s="167"/>
      <c r="F814" s="25"/>
      <c r="G814" s="334"/>
      <c r="H814" s="153"/>
      <c r="I814" s="67"/>
      <c r="J814" s="67"/>
      <c r="K814" s="67"/>
      <c r="L814" s="67"/>
    </row>
    <row r="815" spans="2:12">
      <c r="B815" s="24" t="s">
        <v>918</v>
      </c>
      <c r="C815" s="41" t="s">
        <v>920</v>
      </c>
      <c r="D815" s="33" t="s">
        <v>28</v>
      </c>
      <c r="E815" s="42">
        <v>0.1</v>
      </c>
      <c r="F815" s="332">
        <v>0</v>
      </c>
      <c r="G815" s="332">
        <f>E815*F815</f>
        <v>0</v>
      </c>
      <c r="H815" s="216"/>
      <c r="J815" s="67"/>
      <c r="K815" s="67"/>
      <c r="L815" s="67"/>
    </row>
    <row r="816" spans="2:12">
      <c r="B816" s="24" t="s">
        <v>919</v>
      </c>
      <c r="C816" s="41" t="s">
        <v>921</v>
      </c>
      <c r="D816" s="33" t="s">
        <v>12</v>
      </c>
      <c r="E816" s="42">
        <v>1</v>
      </c>
      <c r="F816" s="332">
        <v>0</v>
      </c>
      <c r="G816" s="332">
        <f>E816*F816</f>
        <v>0</v>
      </c>
      <c r="H816" s="216"/>
    </row>
    <row r="817" spans="2:12">
      <c r="B817" s="24" t="s">
        <v>834</v>
      </c>
      <c r="C817" s="41" t="s">
        <v>856</v>
      </c>
      <c r="D817" s="33" t="s">
        <v>43</v>
      </c>
      <c r="E817" s="42">
        <v>3</v>
      </c>
      <c r="F817" s="332">
        <v>0</v>
      </c>
      <c r="G817" s="332">
        <f>E817*F817</f>
        <v>0</v>
      </c>
      <c r="H817" s="216"/>
    </row>
    <row r="818" spans="2:12">
      <c r="B818" s="24" t="s">
        <v>835</v>
      </c>
      <c r="C818" s="41" t="s">
        <v>857</v>
      </c>
      <c r="D818" s="33" t="s">
        <v>43</v>
      </c>
      <c r="E818" s="42">
        <v>3</v>
      </c>
      <c r="F818" s="332">
        <v>0</v>
      </c>
      <c r="G818" s="332">
        <f>E818*F818</f>
        <v>0</v>
      </c>
      <c r="H818" s="216"/>
    </row>
    <row r="819" spans="2:12">
      <c r="B819" s="40"/>
      <c r="C819" s="141" t="s">
        <v>296</v>
      </c>
      <c r="D819" s="33"/>
      <c r="E819" s="42"/>
      <c r="F819" s="333">
        <v>0.90839999999999999</v>
      </c>
      <c r="G819" s="327">
        <f>SUM(G817:G818)*F819</f>
        <v>0</v>
      </c>
      <c r="H819" s="124"/>
      <c r="I819" s="67"/>
    </row>
    <row r="820" spans="2:12">
      <c r="B820" s="40"/>
      <c r="C820" s="49"/>
      <c r="D820" s="33"/>
      <c r="E820" s="42"/>
      <c r="F820" s="25" t="s">
        <v>298</v>
      </c>
      <c r="G820" s="334">
        <f>SUM(G815:G819)</f>
        <v>0</v>
      </c>
      <c r="H820" s="124"/>
      <c r="J820" s="67"/>
      <c r="K820" s="67"/>
      <c r="L820" s="67"/>
    </row>
    <row r="821" spans="2:12" s="67" customFormat="1">
      <c r="B821" s="40"/>
      <c r="C821" s="72"/>
      <c r="D821" s="73"/>
      <c r="E821" s="74"/>
      <c r="F821" s="25"/>
      <c r="G821" s="152"/>
      <c r="H821" s="124"/>
      <c r="I821" s="4"/>
      <c r="J821" s="4"/>
      <c r="K821" s="4"/>
      <c r="L821" s="4"/>
    </row>
    <row r="822" spans="2:12" s="67" customFormat="1">
      <c r="B822" s="24" t="s">
        <v>1213</v>
      </c>
      <c r="C822" s="169" t="s">
        <v>634</v>
      </c>
      <c r="D822" s="170" t="s">
        <v>911</v>
      </c>
      <c r="E822" s="171"/>
      <c r="F822" s="25"/>
      <c r="G822" s="152"/>
      <c r="H822" s="153"/>
      <c r="I822" s="4"/>
      <c r="J822" s="4"/>
      <c r="K822" s="4"/>
      <c r="L822" s="4"/>
    </row>
    <row r="823" spans="2:12" s="67" customFormat="1">
      <c r="B823" s="24" t="s">
        <v>918</v>
      </c>
      <c r="C823" s="41" t="s">
        <v>920</v>
      </c>
      <c r="D823" s="33" t="s">
        <v>28</v>
      </c>
      <c r="E823" s="42">
        <v>0.08</v>
      </c>
      <c r="F823" s="151">
        <v>0</v>
      </c>
      <c r="G823" s="151">
        <f t="shared" ref="G823:G831" si="32">E823*F823</f>
        <v>0</v>
      </c>
      <c r="H823" s="216"/>
      <c r="I823" s="4"/>
      <c r="J823" s="4"/>
      <c r="K823" s="4"/>
      <c r="L823" s="4"/>
    </row>
    <row r="824" spans="2:12" s="67" customFormat="1">
      <c r="B824" s="24" t="s">
        <v>922</v>
      </c>
      <c r="C824" s="41" t="s">
        <v>928</v>
      </c>
      <c r="D824" s="33" t="s">
        <v>12</v>
      </c>
      <c r="E824" s="42">
        <v>2.08</v>
      </c>
      <c r="F824" s="151">
        <v>0</v>
      </c>
      <c r="G824" s="151">
        <f t="shared" si="32"/>
        <v>0</v>
      </c>
      <c r="H824" s="216"/>
      <c r="I824" s="4"/>
      <c r="J824" s="4"/>
      <c r="K824" s="4"/>
      <c r="L824" s="4"/>
    </row>
    <row r="825" spans="2:12">
      <c r="B825" s="24" t="s">
        <v>923</v>
      </c>
      <c r="C825" s="41" t="s">
        <v>929</v>
      </c>
      <c r="D825" s="33" t="s">
        <v>28</v>
      </c>
      <c r="E825" s="42">
        <v>10.6</v>
      </c>
      <c r="F825" s="151">
        <v>0</v>
      </c>
      <c r="G825" s="151">
        <f t="shared" si="32"/>
        <v>0</v>
      </c>
      <c r="H825" s="216"/>
    </row>
    <row r="826" spans="2:12">
      <c r="B826" s="24" t="s">
        <v>924</v>
      </c>
      <c r="C826" s="41" t="s">
        <v>930</v>
      </c>
      <c r="D826" s="33" t="s">
        <v>12</v>
      </c>
      <c r="E826" s="42">
        <v>1</v>
      </c>
      <c r="F826" s="151">
        <v>0</v>
      </c>
      <c r="G826" s="151">
        <f t="shared" si="32"/>
        <v>0</v>
      </c>
      <c r="H826" s="216"/>
      <c r="I826" s="67"/>
    </row>
    <row r="827" spans="2:12">
      <c r="B827" s="24" t="s">
        <v>925</v>
      </c>
      <c r="C827" s="41" t="s">
        <v>931</v>
      </c>
      <c r="D827" s="33" t="s">
        <v>12</v>
      </c>
      <c r="E827" s="42">
        <v>2.08</v>
      </c>
      <c r="F827" s="151">
        <v>0</v>
      </c>
      <c r="G827" s="151">
        <f t="shared" si="32"/>
        <v>0</v>
      </c>
      <c r="H827" s="216"/>
      <c r="J827" s="67"/>
      <c r="K827" s="67"/>
      <c r="L827" s="67"/>
    </row>
    <row r="828" spans="2:12" s="67" customFormat="1">
      <c r="B828" s="24" t="s">
        <v>926</v>
      </c>
      <c r="C828" s="41" t="s">
        <v>932</v>
      </c>
      <c r="D828" s="33" t="s">
        <v>374</v>
      </c>
      <c r="E828" s="42">
        <v>0.88</v>
      </c>
      <c r="F828" s="151">
        <v>0</v>
      </c>
      <c r="G828" s="151">
        <f t="shared" si="32"/>
        <v>0</v>
      </c>
      <c r="H828" s="216"/>
      <c r="I828" s="4"/>
      <c r="J828" s="4"/>
      <c r="K828" s="4"/>
      <c r="L828" s="4"/>
    </row>
    <row r="829" spans="2:12">
      <c r="B829" s="24" t="s">
        <v>927</v>
      </c>
      <c r="C829" s="41" t="s">
        <v>933</v>
      </c>
      <c r="D829" s="33" t="s">
        <v>12</v>
      </c>
      <c r="E829" s="42">
        <v>1</v>
      </c>
      <c r="F829" s="151">
        <v>0</v>
      </c>
      <c r="G829" s="151">
        <f t="shared" si="32"/>
        <v>0</v>
      </c>
      <c r="H829" s="216"/>
      <c r="I829" s="67"/>
      <c r="J829" s="67"/>
      <c r="K829" s="67"/>
      <c r="L829" s="67"/>
    </row>
    <row r="830" spans="2:12">
      <c r="B830" s="24" t="s">
        <v>834</v>
      </c>
      <c r="C830" s="41" t="s">
        <v>856</v>
      </c>
      <c r="D830" s="33" t="s">
        <v>43</v>
      </c>
      <c r="E830" s="42">
        <v>4</v>
      </c>
      <c r="F830" s="151">
        <v>0</v>
      </c>
      <c r="G830" s="151">
        <f t="shared" si="32"/>
        <v>0</v>
      </c>
      <c r="H830" s="216"/>
      <c r="I830" s="67"/>
      <c r="J830" s="67"/>
      <c r="K830" s="67"/>
      <c r="L830" s="67"/>
    </row>
    <row r="831" spans="2:12" s="67" customFormat="1">
      <c r="B831" s="24" t="s">
        <v>835</v>
      </c>
      <c r="C831" s="41" t="s">
        <v>857</v>
      </c>
      <c r="D831" s="33" t="s">
        <v>43</v>
      </c>
      <c r="E831" s="42">
        <v>4</v>
      </c>
      <c r="F831" s="151">
        <v>0</v>
      </c>
      <c r="G831" s="151">
        <f t="shared" si="32"/>
        <v>0</v>
      </c>
      <c r="H831" s="216"/>
    </row>
    <row r="832" spans="2:12">
      <c r="B832" s="164"/>
      <c r="C832" s="141" t="s">
        <v>296</v>
      </c>
      <c r="D832" s="33"/>
      <c r="E832" s="42"/>
      <c r="F832" s="148">
        <v>0.90839999999999999</v>
      </c>
      <c r="G832" s="123">
        <f>SUM(G830:G831)*F832</f>
        <v>0</v>
      </c>
      <c r="H832" s="124"/>
      <c r="J832" s="67"/>
      <c r="K832" s="67"/>
      <c r="L832" s="67"/>
    </row>
    <row r="833" spans="2:12">
      <c r="B833" s="164"/>
      <c r="C833" s="49"/>
      <c r="D833" s="33"/>
      <c r="E833" s="42"/>
      <c r="F833" s="25" t="s">
        <v>298</v>
      </c>
      <c r="G833" s="152">
        <f>SUM(G823:G832)</f>
        <v>0</v>
      </c>
      <c r="H833" s="124"/>
    </row>
    <row r="834" spans="2:12">
      <c r="B834" s="164"/>
      <c r="C834" s="41"/>
      <c r="D834" s="33"/>
      <c r="E834" s="69"/>
      <c r="F834" s="25"/>
      <c r="G834" s="152"/>
      <c r="H834" s="124"/>
    </row>
    <row r="835" spans="2:12" ht="25.5">
      <c r="B835" s="70" t="s">
        <v>117</v>
      </c>
      <c r="C835" s="71" t="s">
        <v>654</v>
      </c>
      <c r="D835" s="33"/>
      <c r="E835" s="69"/>
      <c r="F835" s="25"/>
      <c r="G835" s="152"/>
      <c r="H835" s="124"/>
      <c r="I835" s="67"/>
    </row>
    <row r="836" spans="2:12" ht="25.5">
      <c r="B836" s="24" t="s">
        <v>1247</v>
      </c>
      <c r="C836" s="71" t="s">
        <v>667</v>
      </c>
      <c r="D836" s="38" t="s">
        <v>289</v>
      </c>
      <c r="E836" s="25"/>
      <c r="F836" s="25"/>
      <c r="G836" s="152"/>
      <c r="H836" s="153"/>
    </row>
    <row r="837" spans="2:12">
      <c r="B837" s="24" t="s">
        <v>947</v>
      </c>
      <c r="C837" s="41" t="s">
        <v>948</v>
      </c>
      <c r="D837" s="33" t="s">
        <v>12</v>
      </c>
      <c r="E837" s="42">
        <v>1</v>
      </c>
      <c r="F837" s="151">
        <v>0</v>
      </c>
      <c r="G837" s="151">
        <f>E837*F837</f>
        <v>0</v>
      </c>
      <c r="H837" s="216"/>
    </row>
    <row r="838" spans="2:12">
      <c r="B838" s="24" t="s">
        <v>834</v>
      </c>
      <c r="C838" s="41" t="s">
        <v>856</v>
      </c>
      <c r="D838" s="33" t="s">
        <v>43</v>
      </c>
      <c r="E838" s="42">
        <v>1</v>
      </c>
      <c r="F838" s="151">
        <v>0</v>
      </c>
      <c r="G838" s="151">
        <f>E838*F838</f>
        <v>0</v>
      </c>
      <c r="H838" s="216"/>
    </row>
    <row r="839" spans="2:12" s="67" customFormat="1">
      <c r="B839" s="24" t="s">
        <v>835</v>
      </c>
      <c r="C839" s="41" t="s">
        <v>857</v>
      </c>
      <c r="D839" s="33" t="s">
        <v>43</v>
      </c>
      <c r="E839" s="42">
        <v>1</v>
      </c>
      <c r="F839" s="151">
        <v>0</v>
      </c>
      <c r="G839" s="151">
        <f>E839*F839</f>
        <v>0</v>
      </c>
      <c r="H839" s="216"/>
      <c r="I839" s="4"/>
      <c r="J839" s="4"/>
      <c r="K839" s="4"/>
      <c r="L839" s="4"/>
    </row>
    <row r="840" spans="2:12">
      <c r="B840" s="149" t="s">
        <v>312</v>
      </c>
      <c r="C840" s="41" t="s">
        <v>315</v>
      </c>
      <c r="D840" s="33" t="s">
        <v>43</v>
      </c>
      <c r="E840" s="51">
        <v>4</v>
      </c>
      <c r="F840" s="151">
        <v>0</v>
      </c>
      <c r="G840" s="151">
        <f>E840*F840</f>
        <v>0</v>
      </c>
      <c r="H840" s="216"/>
    </row>
    <row r="841" spans="2:12">
      <c r="B841" s="164"/>
      <c r="C841" s="141" t="s">
        <v>296</v>
      </c>
      <c r="D841" s="33"/>
      <c r="E841" s="42"/>
      <c r="F841" s="148">
        <v>0.90839999999999999</v>
      </c>
      <c r="G841" s="123">
        <f>SUM(G838:G840)*F841</f>
        <v>0</v>
      </c>
      <c r="H841" s="124"/>
    </row>
    <row r="842" spans="2:12">
      <c r="B842" s="164"/>
      <c r="C842" s="49"/>
      <c r="D842" s="33"/>
      <c r="E842" s="42"/>
      <c r="F842" s="25" t="s">
        <v>298</v>
      </c>
      <c r="G842" s="152">
        <f>SUM(G837:G841)</f>
        <v>0</v>
      </c>
      <c r="H842" s="124"/>
      <c r="I842" s="67"/>
    </row>
    <row r="843" spans="2:12">
      <c r="B843" s="164"/>
      <c r="C843" s="49"/>
      <c r="D843" s="33"/>
      <c r="E843" s="42"/>
      <c r="F843" s="25"/>
      <c r="G843" s="152"/>
      <c r="H843" s="124"/>
      <c r="J843" s="67"/>
      <c r="K843" s="67"/>
      <c r="L843" s="67"/>
    </row>
    <row r="844" spans="2:12" ht="38.25">
      <c r="B844" s="24" t="s">
        <v>1259</v>
      </c>
      <c r="C844" s="71" t="s">
        <v>679</v>
      </c>
      <c r="D844" s="38" t="s">
        <v>289</v>
      </c>
      <c r="E844" s="25"/>
      <c r="F844" s="25"/>
      <c r="G844" s="152"/>
      <c r="H844" s="153"/>
    </row>
    <row r="845" spans="2:12" s="67" customFormat="1">
      <c r="B845" s="149" t="s">
        <v>945</v>
      </c>
      <c r="C845" s="49" t="s">
        <v>946</v>
      </c>
      <c r="D845" s="33" t="s">
        <v>12</v>
      </c>
      <c r="E845" s="51">
        <v>1</v>
      </c>
      <c r="F845" s="151">
        <v>0</v>
      </c>
      <c r="G845" s="151">
        <f>E845*F845</f>
        <v>0</v>
      </c>
      <c r="H845" s="216"/>
      <c r="I845" s="4"/>
      <c r="J845" s="4"/>
      <c r="K845" s="4"/>
      <c r="L845" s="4"/>
    </row>
    <row r="846" spans="2:12">
      <c r="B846" s="24" t="s">
        <v>834</v>
      </c>
      <c r="C846" s="41" t="s">
        <v>856</v>
      </c>
      <c r="D846" s="33" t="s">
        <v>43</v>
      </c>
      <c r="E846" s="42">
        <v>2</v>
      </c>
      <c r="F846" s="151">
        <v>0</v>
      </c>
      <c r="G846" s="151">
        <f>E846*F846</f>
        <v>0</v>
      </c>
      <c r="H846" s="216"/>
    </row>
    <row r="847" spans="2:12">
      <c r="B847" s="24" t="s">
        <v>835</v>
      </c>
      <c r="C847" s="41" t="s">
        <v>857</v>
      </c>
      <c r="D847" s="33" t="s">
        <v>43</v>
      </c>
      <c r="E847" s="42">
        <v>3</v>
      </c>
      <c r="F847" s="151">
        <v>0</v>
      </c>
      <c r="G847" s="151">
        <f>E847*F847</f>
        <v>0</v>
      </c>
      <c r="H847" s="216"/>
    </row>
    <row r="848" spans="2:12">
      <c r="B848" s="24"/>
      <c r="C848" s="141" t="s">
        <v>296</v>
      </c>
      <c r="D848" s="33"/>
      <c r="E848" s="42"/>
      <c r="F848" s="148">
        <v>0.90839999999999999</v>
      </c>
      <c r="G848" s="123">
        <f>SUM(G846:G847)*F848</f>
        <v>0</v>
      </c>
      <c r="H848" s="216"/>
    </row>
    <row r="849" spans="2:12">
      <c r="B849" s="164"/>
      <c r="C849" s="49"/>
      <c r="D849" s="33"/>
      <c r="E849" s="42"/>
      <c r="F849" s="25" t="s">
        <v>298</v>
      </c>
      <c r="G849" s="152">
        <f>SUM(G845:G848)</f>
        <v>0</v>
      </c>
      <c r="H849" s="124"/>
    </row>
    <row r="850" spans="2:12">
      <c r="B850" s="164"/>
      <c r="C850" s="49"/>
      <c r="D850" s="33"/>
      <c r="E850" s="42"/>
      <c r="F850" s="25"/>
      <c r="G850" s="152"/>
      <c r="H850" s="124"/>
      <c r="I850" s="67"/>
    </row>
    <row r="851" spans="2:12">
      <c r="B851" s="70" t="s">
        <v>125</v>
      </c>
      <c r="C851" s="71" t="s">
        <v>684</v>
      </c>
      <c r="D851" s="4"/>
      <c r="E851" s="42"/>
      <c r="F851" s="25"/>
      <c r="G851" s="152"/>
      <c r="H851" s="124"/>
      <c r="J851" s="67"/>
      <c r="K851" s="67"/>
      <c r="L851" s="67"/>
    </row>
    <row r="852" spans="2:12" s="67" customFormat="1" ht="38.25">
      <c r="B852" s="70" t="s">
        <v>1524</v>
      </c>
      <c r="C852" s="71" t="s">
        <v>693</v>
      </c>
      <c r="D852" s="38" t="s">
        <v>911</v>
      </c>
      <c r="E852" s="42"/>
      <c r="F852" s="25"/>
      <c r="G852" s="152"/>
      <c r="H852" s="124"/>
      <c r="I852" s="4"/>
      <c r="J852" s="4"/>
      <c r="K852" s="4"/>
      <c r="L852" s="4"/>
    </row>
    <row r="853" spans="2:12" ht="25.5">
      <c r="B853" s="149" t="s">
        <v>955</v>
      </c>
      <c r="C853" s="41" t="s">
        <v>949</v>
      </c>
      <c r="D853" s="33" t="s">
        <v>12</v>
      </c>
      <c r="E853" s="42">
        <v>16</v>
      </c>
      <c r="F853" s="151">
        <v>0</v>
      </c>
      <c r="G853" s="151">
        <f t="shared" ref="G853:G859" si="33">E853*F853</f>
        <v>0</v>
      </c>
      <c r="H853" s="216"/>
    </row>
    <row r="854" spans="2:12">
      <c r="B854" s="149" t="s">
        <v>956</v>
      </c>
      <c r="C854" s="41" t="s">
        <v>950</v>
      </c>
      <c r="D854" s="33" t="s">
        <v>12</v>
      </c>
      <c r="E854" s="42">
        <v>1</v>
      </c>
      <c r="F854" s="151">
        <v>0</v>
      </c>
      <c r="G854" s="151">
        <f t="shared" si="33"/>
        <v>0</v>
      </c>
      <c r="H854" s="216"/>
    </row>
    <row r="855" spans="2:12">
      <c r="B855" s="149" t="s">
        <v>957</v>
      </c>
      <c r="C855" s="41" t="s">
        <v>951</v>
      </c>
      <c r="D855" s="33" t="s">
        <v>12</v>
      </c>
      <c r="E855" s="42">
        <v>16</v>
      </c>
      <c r="F855" s="151">
        <v>0</v>
      </c>
      <c r="G855" s="151">
        <f t="shared" si="33"/>
        <v>0</v>
      </c>
      <c r="H855" s="216"/>
    </row>
    <row r="856" spans="2:12">
      <c r="B856" s="149" t="s">
        <v>958</v>
      </c>
      <c r="C856" s="41" t="s">
        <v>952</v>
      </c>
      <c r="D856" s="33" t="s">
        <v>12</v>
      </c>
      <c r="E856" s="42">
        <v>1</v>
      </c>
      <c r="F856" s="151">
        <v>0</v>
      </c>
      <c r="G856" s="151">
        <f t="shared" si="33"/>
        <v>0</v>
      </c>
      <c r="H856" s="216"/>
    </row>
    <row r="857" spans="2:12">
      <c r="B857" s="149" t="s">
        <v>959</v>
      </c>
      <c r="C857" s="41" t="s">
        <v>953</v>
      </c>
      <c r="D857" s="33" t="s">
        <v>12</v>
      </c>
      <c r="E857" s="42">
        <v>1</v>
      </c>
      <c r="F857" s="151">
        <v>0</v>
      </c>
      <c r="G857" s="151">
        <f t="shared" si="33"/>
        <v>0</v>
      </c>
      <c r="H857" s="216"/>
    </row>
    <row r="858" spans="2:12">
      <c r="B858" s="149" t="s">
        <v>960</v>
      </c>
      <c r="C858" s="41" t="s">
        <v>954</v>
      </c>
      <c r="D858" s="33" t="s">
        <v>43</v>
      </c>
      <c r="E858" s="42">
        <v>81</v>
      </c>
      <c r="F858" s="151">
        <v>0</v>
      </c>
      <c r="G858" s="151">
        <f t="shared" si="33"/>
        <v>0</v>
      </c>
      <c r="H858" s="216"/>
    </row>
    <row r="859" spans="2:12" s="67" customFormat="1">
      <c r="B859" s="149" t="s">
        <v>835</v>
      </c>
      <c r="C859" s="41" t="s">
        <v>857</v>
      </c>
      <c r="D859" s="33" t="s">
        <v>43</v>
      </c>
      <c r="E859" s="42">
        <v>117.6</v>
      </c>
      <c r="F859" s="151">
        <v>0</v>
      </c>
      <c r="G859" s="151">
        <f t="shared" si="33"/>
        <v>0</v>
      </c>
      <c r="H859" s="216"/>
      <c r="J859" s="4"/>
      <c r="K859" s="4"/>
      <c r="L859" s="4"/>
    </row>
    <row r="860" spans="2:12">
      <c r="B860" s="24"/>
      <c r="C860" s="141" t="s">
        <v>296</v>
      </c>
      <c r="D860" s="33"/>
      <c r="E860" s="42"/>
      <c r="F860" s="148">
        <v>0.90839999999999999</v>
      </c>
      <c r="G860" s="123">
        <f>SUM(G858:G859)*F860</f>
        <v>0</v>
      </c>
      <c r="H860" s="124"/>
      <c r="J860" s="67"/>
      <c r="K860" s="67"/>
      <c r="L860" s="67"/>
    </row>
    <row r="861" spans="2:12">
      <c r="B861" s="24"/>
      <c r="C861" s="49"/>
      <c r="D861" s="33"/>
      <c r="E861" s="42"/>
      <c r="F861" s="25" t="s">
        <v>298</v>
      </c>
      <c r="G861" s="152">
        <f>SUM(G853:G860)</f>
        <v>0</v>
      </c>
      <c r="H861" s="24"/>
    </row>
    <row r="862" spans="2:12">
      <c r="B862" s="24"/>
      <c r="C862" s="41"/>
      <c r="D862" s="33"/>
      <c r="E862" s="42"/>
      <c r="F862" s="151"/>
      <c r="G862" s="151"/>
      <c r="H862" s="24"/>
    </row>
    <row r="863" spans="2:12" ht="25.5">
      <c r="B863" s="70" t="s">
        <v>1525</v>
      </c>
      <c r="C863" s="71" t="s">
        <v>694</v>
      </c>
      <c r="D863" s="38" t="s">
        <v>911</v>
      </c>
      <c r="E863" s="165"/>
      <c r="F863" s="155"/>
      <c r="G863" s="155"/>
      <c r="H863" s="24"/>
    </row>
    <row r="864" spans="2:12">
      <c r="B864" s="149" t="s">
        <v>961</v>
      </c>
      <c r="C864" s="41" t="s">
        <v>962</v>
      </c>
      <c r="D864" s="33" t="s">
        <v>12</v>
      </c>
      <c r="E864" s="42">
        <v>1</v>
      </c>
      <c r="F864" s="151">
        <v>0</v>
      </c>
      <c r="G864" s="151">
        <f>E864*F864</f>
        <v>0</v>
      </c>
      <c r="H864" s="216"/>
    </row>
    <row r="865" spans="2:12">
      <c r="B865" s="149" t="s">
        <v>834</v>
      </c>
      <c r="C865" s="41" t="s">
        <v>856</v>
      </c>
      <c r="D865" s="33" t="s">
        <v>43</v>
      </c>
      <c r="E865" s="42">
        <v>2</v>
      </c>
      <c r="F865" s="151">
        <v>0</v>
      </c>
      <c r="G865" s="151">
        <f>E865*F865</f>
        <v>0</v>
      </c>
      <c r="H865" s="216"/>
    </row>
    <row r="866" spans="2:12">
      <c r="B866" s="149" t="s">
        <v>835</v>
      </c>
      <c r="C866" s="41" t="s">
        <v>857</v>
      </c>
      <c r="D866" s="33" t="s">
        <v>43</v>
      </c>
      <c r="E866" s="42">
        <v>2</v>
      </c>
      <c r="F866" s="151">
        <v>0</v>
      </c>
      <c r="G866" s="151">
        <f>E866*F866</f>
        <v>0</v>
      </c>
      <c r="H866" s="216"/>
    </row>
    <row r="867" spans="2:12">
      <c r="B867" s="164"/>
      <c r="C867" s="141" t="s">
        <v>296</v>
      </c>
      <c r="D867" s="33"/>
      <c r="E867" s="42"/>
      <c r="F867" s="148">
        <v>0.90839999999999999</v>
      </c>
      <c r="G867" s="123">
        <f>SUM(G865:G866)*F867</f>
        <v>0</v>
      </c>
      <c r="H867" s="124"/>
      <c r="I867" s="67"/>
    </row>
    <row r="868" spans="2:12" s="67" customFormat="1">
      <c r="B868" s="164"/>
      <c r="C868" s="49"/>
      <c r="D868" s="33"/>
      <c r="E868" s="42"/>
      <c r="F868" s="25" t="s">
        <v>298</v>
      </c>
      <c r="G868" s="152">
        <f>SUM(G864:G867)</f>
        <v>0</v>
      </c>
      <c r="H868" s="124"/>
      <c r="I868" s="4"/>
    </row>
    <row r="869" spans="2:12">
      <c r="B869" s="164"/>
      <c r="C869" s="41"/>
      <c r="D869" s="33"/>
      <c r="E869" s="69"/>
      <c r="F869" s="25"/>
      <c r="G869" s="152"/>
      <c r="H869" s="124"/>
    </row>
    <row r="870" spans="2:12" ht="25.5">
      <c r="B870" s="70" t="s">
        <v>1526</v>
      </c>
      <c r="C870" s="71" t="s">
        <v>699</v>
      </c>
      <c r="D870" s="38" t="s">
        <v>911</v>
      </c>
      <c r="E870" s="25"/>
      <c r="F870" s="25"/>
      <c r="G870" s="152"/>
      <c r="H870" s="153"/>
    </row>
    <row r="871" spans="2:12">
      <c r="B871" s="149" t="s">
        <v>963</v>
      </c>
      <c r="C871" s="41" t="s">
        <v>964</v>
      </c>
      <c r="D871" s="33" t="s">
        <v>12</v>
      </c>
      <c r="E871" s="42">
        <v>1</v>
      </c>
      <c r="F871" s="151">
        <v>0</v>
      </c>
      <c r="G871" s="151">
        <f>E871*F871</f>
        <v>0</v>
      </c>
      <c r="H871" s="216"/>
      <c r="J871" s="67"/>
      <c r="K871" s="67"/>
      <c r="L871" s="67"/>
    </row>
    <row r="872" spans="2:12">
      <c r="B872" s="149" t="s">
        <v>834</v>
      </c>
      <c r="C872" s="41" t="s">
        <v>856</v>
      </c>
      <c r="D872" s="33" t="s">
        <v>43</v>
      </c>
      <c r="E872" s="42">
        <v>1.5</v>
      </c>
      <c r="F872" s="151">
        <v>0</v>
      </c>
      <c r="G872" s="151">
        <f>E872*F872</f>
        <v>0</v>
      </c>
      <c r="H872" s="216"/>
    </row>
    <row r="873" spans="2:12" s="67" customFormat="1">
      <c r="B873" s="149" t="s">
        <v>835</v>
      </c>
      <c r="C873" s="41" t="s">
        <v>857</v>
      </c>
      <c r="D873" s="33" t="s">
        <v>43</v>
      </c>
      <c r="E873" s="42">
        <v>1.5</v>
      </c>
      <c r="F873" s="151">
        <v>0</v>
      </c>
      <c r="G873" s="151">
        <f>E873*F873</f>
        <v>0</v>
      </c>
      <c r="H873" s="216"/>
      <c r="I873" s="4"/>
      <c r="J873" s="4"/>
      <c r="K873" s="4"/>
      <c r="L873" s="4"/>
    </row>
    <row r="874" spans="2:12">
      <c r="B874" s="164"/>
      <c r="C874" s="141" t="s">
        <v>296</v>
      </c>
      <c r="D874" s="33"/>
      <c r="E874" s="42"/>
      <c r="F874" s="148">
        <v>0.90839999999999999</v>
      </c>
      <c r="G874" s="123">
        <f>SUM(G872:G873)*F874</f>
        <v>0</v>
      </c>
      <c r="H874" s="124"/>
    </row>
    <row r="875" spans="2:12">
      <c r="B875" s="164"/>
      <c r="C875" s="49"/>
      <c r="D875" s="33"/>
      <c r="E875" s="42"/>
      <c r="F875" s="25" t="s">
        <v>298</v>
      </c>
      <c r="G875" s="152">
        <f>SUM(G871:G874)</f>
        <v>0</v>
      </c>
      <c r="H875" s="124"/>
    </row>
    <row r="876" spans="2:12">
      <c r="B876" s="164"/>
      <c r="C876" s="49"/>
      <c r="D876" s="33"/>
      <c r="E876" s="172"/>
      <c r="F876" s="25"/>
      <c r="G876" s="152"/>
      <c r="H876" s="124"/>
      <c r="J876" s="67"/>
      <c r="K876" s="67"/>
      <c r="L876" s="67"/>
    </row>
    <row r="877" spans="2:12" s="67" customFormat="1" ht="25.5">
      <c r="B877" s="70" t="s">
        <v>1527</v>
      </c>
      <c r="C877" s="71" t="s">
        <v>708</v>
      </c>
      <c r="D877" s="38" t="s">
        <v>316</v>
      </c>
      <c r="E877" s="33"/>
      <c r="F877" s="69"/>
      <c r="G877" s="25"/>
      <c r="H877" s="152"/>
      <c r="I877" s="4"/>
      <c r="J877" s="4"/>
      <c r="K877" s="4"/>
      <c r="L877" s="4"/>
    </row>
    <row r="878" spans="2:12">
      <c r="B878" s="149" t="s">
        <v>966</v>
      </c>
      <c r="C878" s="41" t="s">
        <v>965</v>
      </c>
      <c r="D878" s="33" t="s">
        <v>28</v>
      </c>
      <c r="E878" s="42">
        <v>1.1000000000000001</v>
      </c>
      <c r="F878" s="151">
        <v>0</v>
      </c>
      <c r="G878" s="151">
        <f>E878*F878</f>
        <v>0</v>
      </c>
      <c r="H878" s="216"/>
    </row>
    <row r="879" spans="2:12">
      <c r="B879" s="149" t="s">
        <v>967</v>
      </c>
      <c r="C879" s="41" t="s">
        <v>968</v>
      </c>
      <c r="D879" s="33" t="s">
        <v>43</v>
      </c>
      <c r="E879" s="42">
        <v>0.28000000000000003</v>
      </c>
      <c r="F879" s="151">
        <v>0</v>
      </c>
      <c r="G879" s="151">
        <f>E879*F879</f>
        <v>0</v>
      </c>
      <c r="H879" s="216"/>
      <c r="I879" s="67"/>
    </row>
    <row r="880" spans="2:12">
      <c r="B880" s="149" t="s">
        <v>835</v>
      </c>
      <c r="C880" s="41" t="s">
        <v>857</v>
      </c>
      <c r="D880" s="33" t="s">
        <v>43</v>
      </c>
      <c r="E880" s="42">
        <v>0.28000000000000003</v>
      </c>
      <c r="F880" s="151">
        <v>0</v>
      </c>
      <c r="G880" s="151">
        <f>E880*F880</f>
        <v>0</v>
      </c>
      <c r="H880" s="216"/>
      <c r="J880" s="67"/>
      <c r="K880" s="67"/>
      <c r="L880" s="67"/>
    </row>
    <row r="881" spans="2:12">
      <c r="B881" s="149"/>
      <c r="C881" s="141" t="s">
        <v>296</v>
      </c>
      <c r="D881" s="33"/>
      <c r="E881" s="42"/>
      <c r="F881" s="148">
        <v>0.90839999999999999</v>
      </c>
      <c r="G881" s="123">
        <f>SUM(G879:G880)*F881</f>
        <v>0</v>
      </c>
      <c r="H881" s="158"/>
      <c r="J881" s="158"/>
    </row>
    <row r="882" spans="2:12">
      <c r="B882" s="164"/>
      <c r="C882" s="49"/>
      <c r="D882" s="33"/>
      <c r="E882" s="42"/>
      <c r="F882" s="25" t="s">
        <v>298</v>
      </c>
      <c r="G882" s="152">
        <f>SUM(G878:G881)</f>
        <v>0</v>
      </c>
      <c r="H882" s="124"/>
      <c r="J882" s="158"/>
    </row>
    <row r="883" spans="2:12" s="67" customFormat="1">
      <c r="B883" s="164"/>
      <c r="C883" s="49"/>
      <c r="D883" s="33"/>
      <c r="E883" s="42"/>
      <c r="F883" s="25"/>
      <c r="G883" s="152"/>
      <c r="H883" s="124"/>
      <c r="I883" s="137"/>
      <c r="J883" s="158"/>
      <c r="K883" s="4"/>
      <c r="L883" s="4"/>
    </row>
    <row r="884" spans="2:12">
      <c r="B884" s="70" t="s">
        <v>126</v>
      </c>
      <c r="C884" s="71" t="s">
        <v>720</v>
      </c>
      <c r="D884" s="33"/>
      <c r="E884" s="69"/>
      <c r="F884" s="25"/>
      <c r="G884" s="152"/>
      <c r="H884" s="124"/>
      <c r="J884" s="166"/>
    </row>
    <row r="885" spans="2:12" ht="25.5">
      <c r="B885" s="24" t="s">
        <v>1309</v>
      </c>
      <c r="C885" s="71" t="s">
        <v>982</v>
      </c>
      <c r="D885" s="38" t="s">
        <v>911</v>
      </c>
      <c r="E885" s="25"/>
      <c r="F885" s="25"/>
      <c r="G885" s="152"/>
      <c r="H885" s="153"/>
    </row>
    <row r="886" spans="2:12">
      <c r="B886" s="149" t="s">
        <v>970</v>
      </c>
      <c r="C886" s="41" t="s">
        <v>973</v>
      </c>
      <c r="D886" s="33" t="s">
        <v>12</v>
      </c>
      <c r="E886" s="42">
        <v>1</v>
      </c>
      <c r="F886" s="151">
        <v>0</v>
      </c>
      <c r="G886" s="151">
        <f>E886*F886</f>
        <v>0</v>
      </c>
      <c r="H886" s="216"/>
      <c r="I886" s="67"/>
    </row>
    <row r="887" spans="2:12">
      <c r="B887" s="149" t="s">
        <v>834</v>
      </c>
      <c r="C887" s="41" t="s">
        <v>856</v>
      </c>
      <c r="D887" s="33" t="s">
        <v>43</v>
      </c>
      <c r="E887" s="42">
        <v>4.5</v>
      </c>
      <c r="F887" s="151">
        <v>0</v>
      </c>
      <c r="G887" s="151">
        <f>E887*F887</f>
        <v>0</v>
      </c>
      <c r="H887" s="216"/>
      <c r="J887" s="67"/>
      <c r="K887" s="67"/>
      <c r="L887" s="67"/>
    </row>
    <row r="888" spans="2:12">
      <c r="B888" s="149" t="s">
        <v>971</v>
      </c>
      <c r="C888" s="41" t="s">
        <v>972</v>
      </c>
      <c r="D888" s="33" t="s">
        <v>43</v>
      </c>
      <c r="E888" s="42">
        <v>4.5</v>
      </c>
      <c r="F888" s="151">
        <v>0</v>
      </c>
      <c r="G888" s="151">
        <f>E888*F888</f>
        <v>0</v>
      </c>
      <c r="H888" s="216"/>
    </row>
    <row r="889" spans="2:12" s="67" customFormat="1">
      <c r="B889" s="164"/>
      <c r="C889" s="141" t="s">
        <v>296</v>
      </c>
      <c r="D889" s="33"/>
      <c r="E889" s="42"/>
      <c r="F889" s="148">
        <v>0.90839999999999999</v>
      </c>
      <c r="G889" s="123">
        <f>SUM(G887:G888)*F889</f>
        <v>0</v>
      </c>
      <c r="H889" s="4"/>
      <c r="I889" s="4"/>
      <c r="J889" s="4"/>
      <c r="K889" s="4"/>
      <c r="L889" s="4"/>
    </row>
    <row r="890" spans="2:12">
      <c r="B890" s="164"/>
      <c r="C890" s="49"/>
      <c r="D890" s="33"/>
      <c r="E890" s="42"/>
      <c r="F890" s="25" t="s">
        <v>298</v>
      </c>
      <c r="G890" s="152">
        <f>SUM(G886:G889)</f>
        <v>0</v>
      </c>
      <c r="H890" s="124"/>
    </row>
    <row r="891" spans="2:12">
      <c r="B891" s="164"/>
      <c r="C891" s="41"/>
      <c r="D891" s="33"/>
      <c r="E891" s="69"/>
      <c r="F891" s="25"/>
      <c r="G891" s="152"/>
      <c r="H891" s="124"/>
    </row>
    <row r="892" spans="2:12" ht="25.5">
      <c r="B892" s="24" t="s">
        <v>1310</v>
      </c>
      <c r="C892" s="71" t="s">
        <v>981</v>
      </c>
      <c r="D892" s="38" t="s">
        <v>911</v>
      </c>
      <c r="E892" s="25"/>
      <c r="F892" s="25"/>
      <c r="G892" s="152"/>
      <c r="H892" s="153"/>
    </row>
    <row r="893" spans="2:12">
      <c r="B893" s="149" t="s">
        <v>974</v>
      </c>
      <c r="C893" s="41" t="s">
        <v>977</v>
      </c>
      <c r="D893" s="33" t="s">
        <v>12</v>
      </c>
      <c r="E893" s="42">
        <v>1</v>
      </c>
      <c r="F893" s="151">
        <v>0</v>
      </c>
      <c r="G893" s="151">
        <f>E893*F893</f>
        <v>0</v>
      </c>
      <c r="H893" s="216"/>
    </row>
    <row r="894" spans="2:12">
      <c r="B894" s="149" t="s">
        <v>960</v>
      </c>
      <c r="C894" s="41" t="s">
        <v>954</v>
      </c>
      <c r="D894" s="33" t="s">
        <v>43</v>
      </c>
      <c r="E894" s="42">
        <v>5.2</v>
      </c>
      <c r="F894" s="151">
        <v>0</v>
      </c>
      <c r="G894" s="151">
        <f>E894*F894</f>
        <v>0</v>
      </c>
      <c r="H894" s="216"/>
    </row>
    <row r="895" spans="2:12">
      <c r="B895" s="149" t="s">
        <v>975</v>
      </c>
      <c r="C895" s="41" t="s">
        <v>976</v>
      </c>
      <c r="D895" s="33" t="s">
        <v>43</v>
      </c>
      <c r="E895" s="42">
        <v>5.2</v>
      </c>
      <c r="F895" s="151">
        <v>0</v>
      </c>
      <c r="G895" s="151">
        <f>E895*F895</f>
        <v>0</v>
      </c>
      <c r="H895" s="216"/>
    </row>
    <row r="896" spans="2:12" s="67" customFormat="1">
      <c r="B896" s="164"/>
      <c r="C896" s="141" t="s">
        <v>296</v>
      </c>
      <c r="D896" s="33"/>
      <c r="E896" s="42"/>
      <c r="F896" s="148">
        <v>0.90839999999999999</v>
      </c>
      <c r="G896" s="123">
        <f>SUM(G894:G895)*F896</f>
        <v>0</v>
      </c>
      <c r="H896" s="124"/>
      <c r="I896" s="4"/>
      <c r="J896" s="4"/>
      <c r="K896" s="4"/>
      <c r="L896" s="4"/>
    </row>
    <row r="897" spans="2:12">
      <c r="B897" s="164"/>
      <c r="C897" s="49"/>
      <c r="D897" s="33"/>
      <c r="E897" s="42"/>
      <c r="F897" s="25" t="s">
        <v>298</v>
      </c>
      <c r="G897" s="152">
        <f>SUM(G893:G896)</f>
        <v>0</v>
      </c>
      <c r="H897" s="124"/>
      <c r="I897" s="67"/>
    </row>
    <row r="898" spans="2:12">
      <c r="B898" s="164"/>
      <c r="C898" s="41"/>
      <c r="D898" s="33"/>
      <c r="E898" s="69"/>
      <c r="F898" s="25"/>
      <c r="G898" s="152"/>
      <c r="H898" s="124"/>
      <c r="J898" s="67"/>
      <c r="K898" s="67"/>
      <c r="L898" s="67"/>
    </row>
    <row r="899" spans="2:12" ht="38.25">
      <c r="B899" s="24" t="s">
        <v>1311</v>
      </c>
      <c r="C899" s="71" t="s">
        <v>980</v>
      </c>
      <c r="D899" s="38" t="s">
        <v>911</v>
      </c>
      <c r="E899" s="25"/>
      <c r="F899" s="25"/>
      <c r="G899" s="152"/>
      <c r="H899" s="153"/>
    </row>
    <row r="900" spans="2:12">
      <c r="B900" s="149" t="s">
        <v>974</v>
      </c>
      <c r="C900" s="41" t="s">
        <v>978</v>
      </c>
      <c r="D900" s="33" t="s">
        <v>12</v>
      </c>
      <c r="E900" s="42">
        <v>1</v>
      </c>
      <c r="F900" s="151">
        <v>0</v>
      </c>
      <c r="G900" s="151">
        <f>E900*F900</f>
        <v>0</v>
      </c>
      <c r="H900" s="216"/>
    </row>
    <row r="901" spans="2:12">
      <c r="B901" s="149" t="s">
        <v>960</v>
      </c>
      <c r="C901" s="41" t="s">
        <v>954</v>
      </c>
      <c r="D901" s="33" t="s">
        <v>43</v>
      </c>
      <c r="E901" s="42">
        <v>5.2</v>
      </c>
      <c r="F901" s="151">
        <v>0</v>
      </c>
      <c r="G901" s="151">
        <f>E901*F901</f>
        <v>0</v>
      </c>
      <c r="H901" s="216"/>
    </row>
    <row r="902" spans="2:12">
      <c r="B902" s="149" t="s">
        <v>975</v>
      </c>
      <c r="C902" s="41" t="s">
        <v>976</v>
      </c>
      <c r="D902" s="33" t="s">
        <v>43</v>
      </c>
      <c r="E902" s="42">
        <v>5.2</v>
      </c>
      <c r="F902" s="151">
        <v>0</v>
      </c>
      <c r="G902" s="151">
        <f>E902*F902</f>
        <v>0</v>
      </c>
      <c r="H902" s="216"/>
    </row>
    <row r="903" spans="2:12" s="67" customFormat="1">
      <c r="B903" s="164"/>
      <c r="C903" s="141" t="s">
        <v>296</v>
      </c>
      <c r="D903" s="33"/>
      <c r="E903" s="42"/>
      <c r="F903" s="148">
        <v>0.90839999999999999</v>
      </c>
      <c r="G903" s="123">
        <f>SUM(G901:G902)*F903</f>
        <v>0</v>
      </c>
      <c r="H903" s="124"/>
      <c r="J903" s="4"/>
      <c r="K903" s="4"/>
      <c r="L903" s="4"/>
    </row>
    <row r="904" spans="2:12" ht="16.5" customHeight="1">
      <c r="B904" s="164"/>
      <c r="C904" s="49"/>
      <c r="D904" s="33"/>
      <c r="E904" s="42"/>
      <c r="F904" s="25" t="s">
        <v>298</v>
      </c>
      <c r="G904" s="152">
        <f>SUM(G900:G903)</f>
        <v>0</v>
      </c>
      <c r="H904" s="124"/>
      <c r="J904" s="67"/>
      <c r="K904" s="67"/>
      <c r="L904" s="67"/>
    </row>
    <row r="905" spans="2:12">
      <c r="B905" s="164"/>
      <c r="C905" s="41"/>
      <c r="D905" s="33"/>
      <c r="E905" s="69"/>
      <c r="F905" s="25"/>
      <c r="G905" s="152"/>
      <c r="H905" s="124"/>
    </row>
    <row r="906" spans="2:12" ht="25.5">
      <c r="B906" s="24" t="s">
        <v>1315</v>
      </c>
      <c r="C906" s="71" t="s">
        <v>979</v>
      </c>
      <c r="D906" s="38" t="s">
        <v>911</v>
      </c>
      <c r="E906" s="25"/>
      <c r="F906" s="25"/>
      <c r="G906" s="152"/>
      <c r="H906" s="153"/>
    </row>
    <row r="907" spans="2:12">
      <c r="B907" s="149" t="s">
        <v>992</v>
      </c>
      <c r="C907" s="41" t="s">
        <v>991</v>
      </c>
      <c r="D907" s="33" t="s">
        <v>12</v>
      </c>
      <c r="E907" s="42">
        <v>1</v>
      </c>
      <c r="F907" s="151">
        <v>0</v>
      </c>
      <c r="G907" s="151">
        <f>E907*F907</f>
        <v>0</v>
      </c>
      <c r="H907" s="216"/>
    </row>
    <row r="908" spans="2:12">
      <c r="B908" s="149" t="s">
        <v>834</v>
      </c>
      <c r="C908" s="41" t="s">
        <v>856</v>
      </c>
      <c r="D908" s="33" t="s">
        <v>43</v>
      </c>
      <c r="E908" s="42">
        <v>12.5</v>
      </c>
      <c r="F908" s="151">
        <v>0</v>
      </c>
      <c r="G908" s="151">
        <f>E908*F908</f>
        <v>0</v>
      </c>
      <c r="H908" s="216"/>
    </row>
    <row r="909" spans="2:12">
      <c r="B909" s="149" t="s">
        <v>835</v>
      </c>
      <c r="C909" s="41" t="s">
        <v>857</v>
      </c>
      <c r="D909" s="33" t="s">
        <v>43</v>
      </c>
      <c r="E909" s="42">
        <v>15.8</v>
      </c>
      <c r="F909" s="151">
        <v>0</v>
      </c>
      <c r="G909" s="151">
        <f>E909*F909</f>
        <v>0</v>
      </c>
      <c r="H909" s="216"/>
    </row>
    <row r="910" spans="2:12">
      <c r="B910" s="149"/>
      <c r="C910" s="141" t="s">
        <v>296</v>
      </c>
      <c r="D910" s="33"/>
      <c r="E910" s="42"/>
      <c r="F910" s="148">
        <v>0.90839999999999999</v>
      </c>
      <c r="G910" s="123">
        <f>SUM(G908:G909)*F910</f>
        <v>0</v>
      </c>
      <c r="H910" s="124"/>
    </row>
    <row r="911" spans="2:12">
      <c r="B911" s="164"/>
      <c r="C911" s="49"/>
      <c r="D911" s="33"/>
      <c r="E911" s="42"/>
      <c r="F911" s="25" t="s">
        <v>298</v>
      </c>
      <c r="G911" s="152">
        <f>SUM(G907:G910)</f>
        <v>0</v>
      </c>
      <c r="H911" s="124"/>
    </row>
    <row r="912" spans="2:12">
      <c r="B912" s="164"/>
      <c r="C912" s="41"/>
      <c r="D912" s="33"/>
      <c r="E912" s="69"/>
      <c r="F912" s="25"/>
      <c r="G912" s="152"/>
      <c r="H912" s="124"/>
    </row>
    <row r="913" spans="2:12" ht="25.5">
      <c r="B913" s="24" t="s">
        <v>1316</v>
      </c>
      <c r="C913" s="71" t="s">
        <v>989</v>
      </c>
      <c r="D913" s="38" t="s">
        <v>911</v>
      </c>
      <c r="E913" s="25"/>
      <c r="F913" s="25"/>
      <c r="G913" s="152"/>
      <c r="H913" s="153"/>
    </row>
    <row r="914" spans="2:12">
      <c r="B914" s="149" t="s">
        <v>992</v>
      </c>
      <c r="C914" s="41" t="s">
        <v>993</v>
      </c>
      <c r="D914" s="33" t="s">
        <v>12</v>
      </c>
      <c r="E914" s="42">
        <v>1</v>
      </c>
      <c r="F914" s="151">
        <v>0</v>
      </c>
      <c r="G914" s="151">
        <f>E914*F914</f>
        <v>0</v>
      </c>
      <c r="H914" s="216"/>
    </row>
    <row r="915" spans="2:12">
      <c r="B915" s="149" t="s">
        <v>834</v>
      </c>
      <c r="C915" s="41" t="s">
        <v>856</v>
      </c>
      <c r="D915" s="33" t="s">
        <v>43</v>
      </c>
      <c r="E915" s="42">
        <v>10.199999999999999</v>
      </c>
      <c r="F915" s="151">
        <v>0</v>
      </c>
      <c r="G915" s="151">
        <f>E915*F915</f>
        <v>0</v>
      </c>
      <c r="H915" s="216"/>
    </row>
    <row r="916" spans="2:12">
      <c r="B916" s="149" t="s">
        <v>835</v>
      </c>
      <c r="C916" s="41" t="s">
        <v>857</v>
      </c>
      <c r="D916" s="33" t="s">
        <v>43</v>
      </c>
      <c r="E916" s="42">
        <v>12.4</v>
      </c>
      <c r="F916" s="151">
        <v>0</v>
      </c>
      <c r="G916" s="151">
        <f>E916*F916</f>
        <v>0</v>
      </c>
      <c r="H916" s="216"/>
    </row>
    <row r="917" spans="2:12" s="67" customFormat="1">
      <c r="B917" s="149"/>
      <c r="C917" s="141" t="s">
        <v>296</v>
      </c>
      <c r="D917" s="33"/>
      <c r="E917" s="42"/>
      <c r="F917" s="148">
        <v>0.90839999999999999</v>
      </c>
      <c r="G917" s="123">
        <f>SUM(G915:G916)*F917</f>
        <v>0</v>
      </c>
      <c r="H917" s="124"/>
      <c r="J917" s="4"/>
      <c r="K917" s="4"/>
      <c r="L917" s="4"/>
    </row>
    <row r="918" spans="2:12">
      <c r="B918" s="164"/>
      <c r="C918" s="49"/>
      <c r="D918" s="33"/>
      <c r="E918" s="42"/>
      <c r="F918" s="25" t="s">
        <v>298</v>
      </c>
      <c r="G918" s="152">
        <f>SUM(G914:G917)</f>
        <v>0</v>
      </c>
      <c r="H918" s="124"/>
      <c r="J918" s="67"/>
      <c r="K918" s="67"/>
      <c r="L918" s="67"/>
    </row>
    <row r="919" spans="2:12">
      <c r="B919" s="164"/>
      <c r="C919" s="41"/>
      <c r="D919" s="33"/>
      <c r="E919" s="69"/>
      <c r="F919" s="25"/>
      <c r="G919" s="152"/>
      <c r="H919" s="124"/>
    </row>
    <row r="920" spans="2:12">
      <c r="B920" s="70" t="s">
        <v>127</v>
      </c>
      <c r="C920" s="71" t="s">
        <v>720</v>
      </c>
      <c r="D920" s="33"/>
      <c r="E920" s="69"/>
      <c r="F920" s="25"/>
      <c r="G920" s="152"/>
      <c r="H920" s="124"/>
    </row>
    <row r="921" spans="2:12">
      <c r="B921" s="24" t="s">
        <v>1331</v>
      </c>
      <c r="C921" s="71" t="s">
        <v>738</v>
      </c>
      <c r="D921" s="38" t="s">
        <v>326</v>
      </c>
      <c r="E921" s="25"/>
      <c r="F921" s="25"/>
      <c r="G921" s="152"/>
      <c r="H921" s="153"/>
    </row>
    <row r="922" spans="2:12">
      <c r="B922" s="149" t="s">
        <v>997</v>
      </c>
      <c r="C922" s="41" t="s">
        <v>994</v>
      </c>
      <c r="D922" s="33" t="s">
        <v>12</v>
      </c>
      <c r="E922" s="42">
        <v>1</v>
      </c>
      <c r="F922" s="151">
        <v>0</v>
      </c>
      <c r="G922" s="151">
        <f t="shared" ref="G922:G930" si="34">E922*F922</f>
        <v>0</v>
      </c>
      <c r="H922" s="216"/>
    </row>
    <row r="923" spans="2:12">
      <c r="B923" s="149" t="s">
        <v>998</v>
      </c>
      <c r="C923" s="41" t="s">
        <v>995</v>
      </c>
      <c r="D923" s="33" t="s">
        <v>12</v>
      </c>
      <c r="E923" s="42">
        <v>1</v>
      </c>
      <c r="F923" s="151">
        <v>0</v>
      </c>
      <c r="G923" s="151">
        <f t="shared" si="34"/>
        <v>0</v>
      </c>
      <c r="H923" s="216"/>
    </row>
    <row r="924" spans="2:12">
      <c r="B924" s="149" t="s">
        <v>999</v>
      </c>
      <c r="C924" s="41" t="s">
        <v>996</v>
      </c>
      <c r="D924" s="33" t="s">
        <v>12</v>
      </c>
      <c r="E924" s="42">
        <v>1</v>
      </c>
      <c r="F924" s="151">
        <v>0</v>
      </c>
      <c r="G924" s="151">
        <f t="shared" si="34"/>
        <v>0</v>
      </c>
      <c r="H924" s="216"/>
    </row>
    <row r="925" spans="2:12">
      <c r="B925" s="149" t="s">
        <v>1000</v>
      </c>
      <c r="C925" s="41" t="s">
        <v>1001</v>
      </c>
      <c r="D925" s="33" t="s">
        <v>12</v>
      </c>
      <c r="E925" s="42">
        <v>1</v>
      </c>
      <c r="F925" s="151">
        <v>0</v>
      </c>
      <c r="G925" s="151">
        <f t="shared" si="34"/>
        <v>0</v>
      </c>
      <c r="H925" s="216"/>
    </row>
    <row r="926" spans="2:12">
      <c r="B926" s="149" t="s">
        <v>1003</v>
      </c>
      <c r="C926" s="41" t="s">
        <v>1002</v>
      </c>
      <c r="D926" s="33" t="s">
        <v>12</v>
      </c>
      <c r="E926" s="42">
        <v>1</v>
      </c>
      <c r="F926" s="151">
        <v>0</v>
      </c>
      <c r="G926" s="151">
        <f t="shared" si="34"/>
        <v>0</v>
      </c>
      <c r="H926" s="216"/>
    </row>
    <row r="927" spans="2:12">
      <c r="B927" s="149" t="s">
        <v>960</v>
      </c>
      <c r="C927" s="41" t="s">
        <v>954</v>
      </c>
      <c r="D927" s="33" t="s">
        <v>43</v>
      </c>
      <c r="E927" s="42">
        <v>9.1</v>
      </c>
      <c r="F927" s="151">
        <v>0</v>
      </c>
      <c r="G927" s="151">
        <f t="shared" si="34"/>
        <v>0</v>
      </c>
      <c r="H927" s="216"/>
    </row>
    <row r="928" spans="2:12">
      <c r="B928" s="149" t="s">
        <v>975</v>
      </c>
      <c r="C928" s="41" t="s">
        <v>976</v>
      </c>
      <c r="D928" s="33" t="s">
        <v>43</v>
      </c>
      <c r="E928" s="42">
        <v>9.1</v>
      </c>
      <c r="F928" s="151">
        <v>0</v>
      </c>
      <c r="G928" s="151">
        <f t="shared" si="34"/>
        <v>0</v>
      </c>
      <c r="H928" s="216"/>
    </row>
    <row r="929" spans="2:10">
      <c r="B929" s="149" t="s">
        <v>834</v>
      </c>
      <c r="C929" s="41" t="s">
        <v>856</v>
      </c>
      <c r="D929" s="33" t="s">
        <v>43</v>
      </c>
      <c r="E929" s="42">
        <v>2.8</v>
      </c>
      <c r="F929" s="151">
        <v>0</v>
      </c>
      <c r="G929" s="151">
        <f t="shared" si="34"/>
        <v>0</v>
      </c>
      <c r="H929" s="216"/>
    </row>
    <row r="930" spans="2:10">
      <c r="B930" s="149" t="s">
        <v>835</v>
      </c>
      <c r="C930" s="41" t="s">
        <v>857</v>
      </c>
      <c r="D930" s="33" t="s">
        <v>43</v>
      </c>
      <c r="E930" s="42">
        <v>2.8</v>
      </c>
      <c r="F930" s="151">
        <v>0</v>
      </c>
      <c r="G930" s="151">
        <f t="shared" si="34"/>
        <v>0</v>
      </c>
      <c r="H930" s="216"/>
      <c r="I930" s="173"/>
    </row>
    <row r="931" spans="2:10" s="67" customFormat="1">
      <c r="B931" s="164"/>
      <c r="C931" s="141" t="s">
        <v>296</v>
      </c>
      <c r="D931" s="33"/>
      <c r="E931" s="42"/>
      <c r="F931" s="148">
        <v>0.90839999999999999</v>
      </c>
      <c r="G931" s="123">
        <f>SUM(G927:G930)*F931</f>
        <v>0</v>
      </c>
      <c r="H931" s="124"/>
      <c r="I931" s="4"/>
      <c r="J931" s="174"/>
    </row>
    <row r="932" spans="2:10">
      <c r="B932" s="164"/>
      <c r="C932" s="49"/>
      <c r="D932" s="33"/>
      <c r="E932" s="42"/>
      <c r="F932" s="25" t="s">
        <v>298</v>
      </c>
      <c r="G932" s="152">
        <f>SUM(G922:G931)</f>
        <v>0</v>
      </c>
      <c r="H932" s="124"/>
      <c r="J932" s="158"/>
    </row>
    <row r="933" spans="2:10">
      <c r="B933" s="164"/>
      <c r="C933" s="49"/>
      <c r="D933" s="33"/>
      <c r="E933" s="69"/>
      <c r="F933" s="25"/>
      <c r="G933" s="152"/>
      <c r="H933" s="124"/>
      <c r="J933" s="158"/>
    </row>
    <row r="934" spans="2:10">
      <c r="B934" s="24" t="s">
        <v>1332</v>
      </c>
      <c r="C934" s="71" t="s">
        <v>739</v>
      </c>
      <c r="D934" s="38"/>
      <c r="E934" s="25"/>
      <c r="F934" s="25"/>
      <c r="G934" s="152"/>
      <c r="H934" s="153"/>
      <c r="J934" s="158"/>
    </row>
    <row r="935" spans="2:10">
      <c r="B935" s="149">
        <v>2236</v>
      </c>
      <c r="C935" s="49" t="s">
        <v>1006</v>
      </c>
      <c r="D935" s="33" t="s">
        <v>12</v>
      </c>
      <c r="E935" s="42">
        <v>1</v>
      </c>
      <c r="F935" s="151">
        <v>0</v>
      </c>
      <c r="G935" s="151">
        <f>E935*F935</f>
        <v>0</v>
      </c>
      <c r="H935" s="216"/>
      <c r="J935" s="158"/>
    </row>
    <row r="936" spans="2:10">
      <c r="B936" s="149" t="s">
        <v>834</v>
      </c>
      <c r="C936" s="41" t="s">
        <v>856</v>
      </c>
      <c r="D936" s="33" t="s">
        <v>43</v>
      </c>
      <c r="E936" s="42">
        <v>5.2</v>
      </c>
      <c r="F936" s="151">
        <v>0</v>
      </c>
      <c r="G936" s="151">
        <f>E936*F936</f>
        <v>0</v>
      </c>
      <c r="H936" s="216"/>
    </row>
    <row r="937" spans="2:10">
      <c r="B937" s="149" t="s">
        <v>835</v>
      </c>
      <c r="C937" s="41" t="s">
        <v>857</v>
      </c>
      <c r="D937" s="33" t="s">
        <v>43</v>
      </c>
      <c r="E937" s="42">
        <v>3.6</v>
      </c>
      <c r="F937" s="151">
        <v>0</v>
      </c>
      <c r="G937" s="151">
        <f>E937*F937</f>
        <v>0</v>
      </c>
      <c r="H937" s="216"/>
      <c r="I937" s="67"/>
    </row>
    <row r="938" spans="2:10" s="67" customFormat="1">
      <c r="B938" s="145"/>
      <c r="C938" s="141" t="s">
        <v>296</v>
      </c>
      <c r="D938" s="33"/>
      <c r="E938" s="42"/>
      <c r="F938" s="148">
        <v>0.90839999999999999</v>
      </c>
      <c r="G938" s="123">
        <f>SUM(G936:G937)*F938</f>
        <v>0</v>
      </c>
      <c r="H938" s="124"/>
      <c r="I938" s="4"/>
    </row>
    <row r="939" spans="2:10">
      <c r="B939" s="145"/>
      <c r="C939" s="49"/>
      <c r="D939" s="33"/>
      <c r="E939" s="42"/>
      <c r="F939" s="25" t="s">
        <v>298</v>
      </c>
      <c r="G939" s="152">
        <f>SUM(G935:G938)</f>
        <v>0</v>
      </c>
      <c r="H939" s="124"/>
    </row>
    <row r="940" spans="2:10">
      <c r="B940" s="164"/>
      <c r="C940" s="49"/>
      <c r="D940" s="33"/>
      <c r="E940" s="69"/>
      <c r="F940" s="25"/>
      <c r="G940" s="152"/>
      <c r="H940" s="124"/>
    </row>
    <row r="941" spans="2:10" ht="25.5">
      <c r="B941" s="24" t="s">
        <v>1412</v>
      </c>
      <c r="C941" s="71" t="s">
        <v>740</v>
      </c>
      <c r="D941" s="38" t="s">
        <v>911</v>
      </c>
      <c r="E941" s="25"/>
      <c r="F941" s="25"/>
      <c r="G941" s="152"/>
      <c r="H941" s="153"/>
    </row>
    <row r="942" spans="2:10">
      <c r="B942" s="149" t="s">
        <v>1004</v>
      </c>
      <c r="C942" s="41" t="s">
        <v>1005</v>
      </c>
      <c r="D942" s="33" t="s">
        <v>12</v>
      </c>
      <c r="E942" s="42">
        <v>1</v>
      </c>
      <c r="F942" s="151">
        <v>0</v>
      </c>
      <c r="G942" s="151">
        <f>E942*F942</f>
        <v>0</v>
      </c>
      <c r="H942" s="216"/>
    </row>
    <row r="943" spans="2:10">
      <c r="B943" s="149" t="s">
        <v>834</v>
      </c>
      <c r="C943" s="41" t="s">
        <v>856</v>
      </c>
      <c r="D943" s="33" t="s">
        <v>43</v>
      </c>
      <c r="E943" s="42">
        <v>5.2</v>
      </c>
      <c r="F943" s="151">
        <v>0</v>
      </c>
      <c r="G943" s="151">
        <f>E943*F943</f>
        <v>0</v>
      </c>
      <c r="H943" s="216"/>
    </row>
    <row r="944" spans="2:10">
      <c r="B944" s="149" t="s">
        <v>835</v>
      </c>
      <c r="C944" s="41" t="s">
        <v>857</v>
      </c>
      <c r="D944" s="33" t="s">
        <v>43</v>
      </c>
      <c r="E944" s="42">
        <v>3.6</v>
      </c>
      <c r="F944" s="151">
        <v>0</v>
      </c>
      <c r="G944" s="151">
        <f>E944*F944</f>
        <v>0</v>
      </c>
      <c r="H944" s="216"/>
    </row>
    <row r="945" spans="2:12" s="67" customFormat="1">
      <c r="B945" s="149"/>
      <c r="C945" s="141" t="s">
        <v>296</v>
      </c>
      <c r="D945" s="33"/>
      <c r="E945" s="42"/>
      <c r="F945" s="148">
        <v>0.90839999999999999</v>
      </c>
      <c r="G945" s="123">
        <f>SUM(G943:G944)*F945</f>
        <v>0</v>
      </c>
      <c r="H945" s="124"/>
      <c r="I945" s="4"/>
      <c r="J945" s="4"/>
      <c r="K945" s="4"/>
      <c r="L945" s="4"/>
    </row>
    <row r="946" spans="2:12">
      <c r="B946" s="149"/>
      <c r="C946" s="49"/>
      <c r="D946" s="33"/>
      <c r="E946" s="42"/>
      <c r="F946" s="25" t="s">
        <v>298</v>
      </c>
      <c r="G946" s="152">
        <f>SUM(G942:G945)</f>
        <v>0</v>
      </c>
      <c r="H946" s="124"/>
    </row>
    <row r="947" spans="2:12">
      <c r="B947" s="149"/>
      <c r="C947" s="41"/>
      <c r="D947" s="33"/>
      <c r="E947" s="42"/>
      <c r="F947" s="151"/>
      <c r="G947" s="151"/>
      <c r="H947" s="124"/>
    </row>
    <row r="948" spans="2:12">
      <c r="B948" s="70" t="s">
        <v>128</v>
      </c>
      <c r="C948" s="71" t="s">
        <v>742</v>
      </c>
      <c r="D948" s="137"/>
      <c r="E948" s="42"/>
      <c r="F948" s="151"/>
      <c r="G948" s="151"/>
      <c r="H948" s="124"/>
    </row>
    <row r="949" spans="2:12" ht="12.75" customHeight="1">
      <c r="B949" s="24" t="s">
        <v>1359</v>
      </c>
      <c r="C949" s="71" t="s">
        <v>774</v>
      </c>
      <c r="D949" s="38" t="s">
        <v>911</v>
      </c>
      <c r="E949" s="42"/>
      <c r="F949" s="151"/>
      <c r="G949" s="151"/>
      <c r="H949" s="124"/>
    </row>
    <row r="950" spans="2:12">
      <c r="B950" s="149" t="s">
        <v>1008</v>
      </c>
      <c r="C950" s="41" t="s">
        <v>1007</v>
      </c>
      <c r="D950" s="33" t="s">
        <v>12</v>
      </c>
      <c r="E950" s="42">
        <v>1</v>
      </c>
      <c r="F950" s="151">
        <v>0</v>
      </c>
      <c r="G950" s="151">
        <f>E950*F950</f>
        <v>0</v>
      </c>
      <c r="H950" s="216"/>
    </row>
    <row r="951" spans="2:12">
      <c r="B951" s="149" t="s">
        <v>609</v>
      </c>
      <c r="C951" s="41" t="s">
        <v>607</v>
      </c>
      <c r="D951" s="33" t="s">
        <v>43</v>
      </c>
      <c r="E951" s="42">
        <v>0.5</v>
      </c>
      <c r="F951" s="151">
        <v>0</v>
      </c>
      <c r="G951" s="151">
        <f>E951*F951</f>
        <v>0</v>
      </c>
      <c r="H951" s="216"/>
    </row>
    <row r="952" spans="2:12" s="67" customFormat="1">
      <c r="B952" s="149" t="s">
        <v>349</v>
      </c>
      <c r="C952" s="41" t="s">
        <v>369</v>
      </c>
      <c r="D952" s="33" t="s">
        <v>43</v>
      </c>
      <c r="E952" s="42">
        <v>0.5</v>
      </c>
      <c r="F952" s="151">
        <v>0</v>
      </c>
      <c r="G952" s="151">
        <f>E952*F952</f>
        <v>0</v>
      </c>
      <c r="H952" s="216"/>
      <c r="J952" s="4"/>
      <c r="K952" s="4"/>
      <c r="L952" s="4"/>
    </row>
    <row r="953" spans="2:12">
      <c r="B953" s="149"/>
      <c r="C953" s="141" t="s">
        <v>296</v>
      </c>
      <c r="D953" s="33"/>
      <c r="E953" s="42"/>
      <c r="F953" s="148">
        <v>0.90839999999999999</v>
      </c>
      <c r="G953" s="123">
        <f>SUM(G951:G952)*F953</f>
        <v>0</v>
      </c>
      <c r="H953" s="124"/>
      <c r="J953" s="67"/>
      <c r="K953" s="67"/>
      <c r="L953" s="67"/>
    </row>
    <row r="954" spans="2:12">
      <c r="B954" s="149"/>
      <c r="C954" s="49"/>
      <c r="D954" s="33"/>
      <c r="E954" s="42"/>
      <c r="F954" s="25" t="s">
        <v>298</v>
      </c>
      <c r="G954" s="152">
        <f>SUM(G950:G953)</f>
        <v>0</v>
      </c>
      <c r="H954" s="124"/>
      <c r="J954" s="158"/>
    </row>
    <row r="955" spans="2:12">
      <c r="B955" s="149"/>
      <c r="C955" s="41"/>
      <c r="D955" s="33"/>
      <c r="E955" s="42"/>
      <c r="F955" s="151"/>
      <c r="G955" s="151"/>
      <c r="H955" s="124"/>
      <c r="J955" s="158"/>
    </row>
    <row r="956" spans="2:12">
      <c r="B956" s="24" t="s">
        <v>1360</v>
      </c>
      <c r="C956" s="71" t="s">
        <v>775</v>
      </c>
      <c r="D956" s="38" t="s">
        <v>911</v>
      </c>
      <c r="E956" s="42"/>
      <c r="F956" s="151"/>
      <c r="G956" s="151"/>
      <c r="H956" s="124"/>
      <c r="J956" s="158"/>
    </row>
    <row r="957" spans="2:12">
      <c r="B957" s="149" t="s">
        <v>1009</v>
      </c>
      <c r="C957" s="41" t="s">
        <v>1010</v>
      </c>
      <c r="D957" s="33" t="s">
        <v>12</v>
      </c>
      <c r="E957" s="42">
        <v>1</v>
      </c>
      <c r="F957" s="151">
        <v>0</v>
      </c>
      <c r="G957" s="151">
        <f>E957*F957</f>
        <v>0</v>
      </c>
      <c r="H957" s="216"/>
      <c r="J957" s="158"/>
    </row>
    <row r="958" spans="2:12">
      <c r="B958" s="149" t="s">
        <v>609</v>
      </c>
      <c r="C958" s="41" t="s">
        <v>607</v>
      </c>
      <c r="D958" s="33" t="s">
        <v>43</v>
      </c>
      <c r="E958" s="42">
        <v>0.16</v>
      </c>
      <c r="F958" s="151">
        <v>0</v>
      </c>
      <c r="G958" s="151">
        <f>E958*F958</f>
        <v>0</v>
      </c>
      <c r="H958" s="216"/>
    </row>
    <row r="959" spans="2:12" s="67" customFormat="1">
      <c r="B959" s="149" t="s">
        <v>349</v>
      </c>
      <c r="C959" s="41" t="s">
        <v>369</v>
      </c>
      <c r="D959" s="33" t="s">
        <v>43</v>
      </c>
      <c r="E959" s="42">
        <v>0.2</v>
      </c>
      <c r="F959" s="151">
        <v>0</v>
      </c>
      <c r="G959" s="151">
        <f>E959*F959</f>
        <v>0</v>
      </c>
      <c r="H959" s="216"/>
      <c r="J959" s="4"/>
      <c r="K959" s="4"/>
      <c r="L959" s="4"/>
    </row>
    <row r="960" spans="2:12">
      <c r="B960" s="149"/>
      <c r="C960" s="141" t="s">
        <v>296</v>
      </c>
      <c r="D960" s="33"/>
      <c r="E960" s="42"/>
      <c r="F960" s="148">
        <v>0.90839999999999999</v>
      </c>
      <c r="G960" s="123">
        <f>SUM(G958:G959)*F960</f>
        <v>0</v>
      </c>
      <c r="H960" s="124"/>
      <c r="J960" s="67"/>
      <c r="K960" s="67"/>
      <c r="L960" s="67"/>
    </row>
    <row r="961" spans="2:12">
      <c r="B961" s="149"/>
      <c r="C961" s="49"/>
      <c r="D961" s="33"/>
      <c r="E961" s="42"/>
      <c r="F961" s="25" t="s">
        <v>298</v>
      </c>
      <c r="G961" s="152">
        <f>SUM(G957:G960)</f>
        <v>0</v>
      </c>
      <c r="H961" s="124"/>
    </row>
    <row r="962" spans="2:12">
      <c r="B962" s="149"/>
      <c r="C962" s="49"/>
      <c r="D962" s="33"/>
      <c r="E962" s="42"/>
      <c r="F962" s="42"/>
      <c r="G962" s="42"/>
      <c r="H962" s="42"/>
    </row>
    <row r="963" spans="2:12">
      <c r="B963" s="24" t="s">
        <v>1361</v>
      </c>
      <c r="C963" s="71" t="s">
        <v>776</v>
      </c>
      <c r="D963" s="38" t="s">
        <v>911</v>
      </c>
      <c r="E963" s="42"/>
      <c r="F963" s="42"/>
      <c r="G963" s="42"/>
      <c r="H963" s="42"/>
    </row>
    <row r="964" spans="2:12">
      <c r="B964" s="149" t="s">
        <v>1012</v>
      </c>
      <c r="C964" s="41" t="s">
        <v>1011</v>
      </c>
      <c r="D964" s="33" t="s">
        <v>12</v>
      </c>
      <c r="E964" s="42">
        <v>1</v>
      </c>
      <c r="F964" s="151">
        <v>0</v>
      </c>
      <c r="G964" s="151">
        <f>E964*F964</f>
        <v>0</v>
      </c>
      <c r="H964" s="216"/>
    </row>
    <row r="965" spans="2:12">
      <c r="B965" s="149" t="s">
        <v>609</v>
      </c>
      <c r="C965" s="41" t="s">
        <v>607</v>
      </c>
      <c r="D965" s="33" t="s">
        <v>43</v>
      </c>
      <c r="E965" s="42">
        <v>0.16</v>
      </c>
      <c r="F965" s="151">
        <v>0</v>
      </c>
      <c r="G965" s="151">
        <f>E965*F965</f>
        <v>0</v>
      </c>
      <c r="H965" s="216"/>
    </row>
    <row r="966" spans="2:12" s="67" customFormat="1">
      <c r="B966" s="149" t="s">
        <v>349</v>
      </c>
      <c r="C966" s="41" t="s">
        <v>369</v>
      </c>
      <c r="D966" s="33" t="s">
        <v>43</v>
      </c>
      <c r="E966" s="42">
        <v>0.2</v>
      </c>
      <c r="F966" s="151">
        <v>0</v>
      </c>
      <c r="G966" s="151">
        <f>E966*F966</f>
        <v>0</v>
      </c>
      <c r="H966" s="216"/>
      <c r="J966" s="4"/>
      <c r="K966" s="4"/>
      <c r="L966" s="4"/>
    </row>
    <row r="967" spans="2:12">
      <c r="B967" s="149"/>
      <c r="C967" s="141" t="s">
        <v>296</v>
      </c>
      <c r="D967" s="33"/>
      <c r="E967" s="42"/>
      <c r="F967" s="148">
        <v>0.90839999999999999</v>
      </c>
      <c r="G967" s="123">
        <f>SUM(G965:G966)*F967</f>
        <v>0</v>
      </c>
      <c r="H967" s="124"/>
      <c r="J967" s="67"/>
      <c r="K967" s="67"/>
      <c r="L967" s="67"/>
    </row>
    <row r="968" spans="2:12">
      <c r="B968" s="149"/>
      <c r="C968" s="49"/>
      <c r="D968" s="33"/>
      <c r="E968" s="42"/>
      <c r="F968" s="25" t="s">
        <v>298</v>
      </c>
      <c r="G968" s="152">
        <f>SUM(G964:G967)</f>
        <v>0</v>
      </c>
      <c r="H968" s="124"/>
    </row>
    <row r="969" spans="2:12">
      <c r="B969" s="149"/>
      <c r="C969" s="49"/>
      <c r="D969" s="33"/>
      <c r="E969" s="42"/>
      <c r="F969" s="25"/>
      <c r="G969" s="152"/>
      <c r="H969" s="124"/>
    </row>
    <row r="970" spans="2:12">
      <c r="B970" s="24" t="s">
        <v>1362</v>
      </c>
      <c r="C970" s="71" t="s">
        <v>777</v>
      </c>
      <c r="D970" s="38" t="s">
        <v>911</v>
      </c>
      <c r="E970" s="165"/>
      <c r="F970" s="25"/>
      <c r="G970" s="152"/>
      <c r="H970" s="153"/>
    </row>
    <row r="971" spans="2:12">
      <c r="B971" s="149" t="s">
        <v>1014</v>
      </c>
      <c r="C971" s="41" t="s">
        <v>1013</v>
      </c>
      <c r="D971" s="33" t="s">
        <v>12</v>
      </c>
      <c r="E971" s="42">
        <v>1</v>
      </c>
      <c r="F971" s="151">
        <v>0</v>
      </c>
      <c r="G971" s="151">
        <f>E971*F971</f>
        <v>0</v>
      </c>
      <c r="H971" s="216"/>
    </row>
    <row r="972" spans="2:12">
      <c r="B972" s="149" t="s">
        <v>609</v>
      </c>
      <c r="C972" s="41" t="s">
        <v>607</v>
      </c>
      <c r="D972" s="33" t="s">
        <v>43</v>
      </c>
      <c r="E972" s="42">
        <v>0.16</v>
      </c>
      <c r="F972" s="151">
        <v>0</v>
      </c>
      <c r="G972" s="151">
        <f>E972*F972</f>
        <v>0</v>
      </c>
      <c r="H972" s="216"/>
    </row>
    <row r="973" spans="2:12">
      <c r="B973" s="149" t="s">
        <v>349</v>
      </c>
      <c r="C973" s="41" t="s">
        <v>369</v>
      </c>
      <c r="D973" s="33" t="s">
        <v>43</v>
      </c>
      <c r="E973" s="42">
        <v>0.2</v>
      </c>
      <c r="F973" s="151">
        <v>0</v>
      </c>
      <c r="G973" s="151">
        <f>E973*F973</f>
        <v>0</v>
      </c>
      <c r="H973" s="216"/>
      <c r="I973" s="67"/>
    </row>
    <row r="974" spans="2:12">
      <c r="B974" s="149"/>
      <c r="C974" s="141" t="s">
        <v>296</v>
      </c>
      <c r="D974" s="33"/>
      <c r="E974" s="42"/>
      <c r="F974" s="148">
        <v>0.90839999999999999</v>
      </c>
      <c r="G974" s="123">
        <f>SUM(G972:G973)*F974</f>
        <v>0</v>
      </c>
      <c r="H974" s="124"/>
      <c r="J974" s="67"/>
      <c r="K974" s="67"/>
      <c r="L974" s="67"/>
    </row>
    <row r="975" spans="2:12">
      <c r="B975" s="149"/>
      <c r="C975" s="49"/>
      <c r="D975" s="33"/>
      <c r="E975" s="42"/>
      <c r="F975" s="25" t="s">
        <v>298</v>
      </c>
      <c r="G975" s="152">
        <f>SUM(G971:G974)</f>
        <v>0</v>
      </c>
      <c r="H975" s="124"/>
    </row>
    <row r="976" spans="2:12">
      <c r="B976" s="149"/>
      <c r="C976" s="49"/>
      <c r="D976" s="33"/>
      <c r="E976" s="42"/>
      <c r="F976" s="42"/>
      <c r="G976" s="42"/>
      <c r="H976" s="42"/>
    </row>
    <row r="977" spans="2:12" ht="25.5">
      <c r="B977" s="24" t="s">
        <v>1369</v>
      </c>
      <c r="C977" s="71" t="s">
        <v>784</v>
      </c>
      <c r="D977" s="38" t="s">
        <v>911</v>
      </c>
      <c r="E977" s="41"/>
      <c r="F977" s="41"/>
      <c r="G977" s="41"/>
      <c r="H977" s="41"/>
    </row>
    <row r="978" spans="2:12">
      <c r="B978" s="149" t="s">
        <v>336</v>
      </c>
      <c r="C978" s="41" t="s">
        <v>356</v>
      </c>
      <c r="D978" s="33" t="s">
        <v>327</v>
      </c>
      <c r="E978" s="42">
        <v>0.22</v>
      </c>
      <c r="F978" s="151">
        <v>0</v>
      </c>
      <c r="G978" s="151">
        <f t="shared" ref="G978:G983" si="35">E978*F978</f>
        <v>0</v>
      </c>
      <c r="H978" s="216"/>
    </row>
    <row r="979" spans="2:12">
      <c r="B979" s="149" t="s">
        <v>1015</v>
      </c>
      <c r="C979" s="41" t="s">
        <v>463</v>
      </c>
      <c r="D979" s="33" t="s">
        <v>327</v>
      </c>
      <c r="E979" s="42">
        <v>0.04</v>
      </c>
      <c r="F979" s="151">
        <v>0</v>
      </c>
      <c r="G979" s="151">
        <f t="shared" si="35"/>
        <v>0</v>
      </c>
      <c r="H979" s="216"/>
    </row>
    <row r="980" spans="2:12" ht="25.5">
      <c r="B980" s="149" t="s">
        <v>1016</v>
      </c>
      <c r="C980" s="41" t="s">
        <v>1017</v>
      </c>
      <c r="D980" s="33" t="s">
        <v>327</v>
      </c>
      <c r="E980" s="42">
        <v>0.03</v>
      </c>
      <c r="F980" s="151">
        <v>0</v>
      </c>
      <c r="G980" s="151">
        <f t="shared" si="35"/>
        <v>0</v>
      </c>
      <c r="H980" s="216"/>
      <c r="I980" s="67"/>
    </row>
    <row r="981" spans="2:12" ht="25.5">
      <c r="B981" s="149" t="s">
        <v>1019</v>
      </c>
      <c r="C981" s="41" t="s">
        <v>1018</v>
      </c>
      <c r="D981" s="33" t="s">
        <v>327</v>
      </c>
      <c r="E981" s="42">
        <v>1</v>
      </c>
      <c r="F981" s="151">
        <v>0</v>
      </c>
      <c r="G981" s="151">
        <f t="shared" si="35"/>
        <v>0</v>
      </c>
      <c r="H981" s="216"/>
      <c r="J981" s="67"/>
      <c r="K981" s="67"/>
      <c r="L981" s="67"/>
    </row>
    <row r="982" spans="2:12">
      <c r="B982" s="149" t="s">
        <v>609</v>
      </c>
      <c r="C982" s="41" t="s">
        <v>607</v>
      </c>
      <c r="D982" s="33" t="s">
        <v>291</v>
      </c>
      <c r="E982" s="42">
        <v>0.2</v>
      </c>
      <c r="F982" s="151">
        <v>0</v>
      </c>
      <c r="G982" s="151">
        <f t="shared" si="35"/>
        <v>0</v>
      </c>
      <c r="H982" s="216"/>
    </row>
    <row r="983" spans="2:12">
      <c r="B983" s="149" t="s">
        <v>349</v>
      </c>
      <c r="C983" s="41" t="s">
        <v>369</v>
      </c>
      <c r="D983" s="33" t="s">
        <v>291</v>
      </c>
      <c r="E983" s="42">
        <v>0.2</v>
      </c>
      <c r="F983" s="151">
        <v>0</v>
      </c>
      <c r="G983" s="151">
        <f t="shared" si="35"/>
        <v>0</v>
      </c>
      <c r="H983" s="216"/>
    </row>
    <row r="984" spans="2:12">
      <c r="B984" s="149"/>
      <c r="C984" s="141" t="s">
        <v>296</v>
      </c>
      <c r="D984" s="33"/>
      <c r="E984" s="42"/>
      <c r="F984" s="148">
        <v>0.90839999999999999</v>
      </c>
      <c r="G984" s="123">
        <f>SUM(G982:G983)*F984</f>
        <v>0</v>
      </c>
      <c r="H984" s="124"/>
    </row>
    <row r="985" spans="2:12">
      <c r="B985" s="149"/>
      <c r="C985" s="49"/>
      <c r="D985" s="33"/>
      <c r="E985" s="42"/>
      <c r="F985" s="25" t="s">
        <v>298</v>
      </c>
      <c r="G985" s="152">
        <f>SUM(G978:G984)</f>
        <v>0</v>
      </c>
      <c r="H985" s="124"/>
    </row>
    <row r="986" spans="2:12">
      <c r="B986" s="149"/>
      <c r="C986" s="49"/>
      <c r="D986" s="33"/>
      <c r="E986" s="42"/>
      <c r="F986" s="25"/>
      <c r="G986" s="152"/>
      <c r="H986" s="124"/>
    </row>
    <row r="987" spans="2:12" ht="15">
      <c r="B987" s="125" t="s">
        <v>130</v>
      </c>
      <c r="C987" s="126" t="s">
        <v>16</v>
      </c>
      <c r="D987" s="127"/>
      <c r="E987" s="128"/>
      <c r="F987" s="128"/>
      <c r="G987" s="129"/>
      <c r="H987" s="130"/>
      <c r="I987" s="67"/>
    </row>
    <row r="988" spans="2:12" s="67" customFormat="1" ht="38.25">
      <c r="B988" s="24" t="s">
        <v>683</v>
      </c>
      <c r="C988" s="147" t="s">
        <v>1472</v>
      </c>
      <c r="D988" s="132" t="s">
        <v>297</v>
      </c>
      <c r="E988" s="69"/>
      <c r="F988" s="69"/>
      <c r="G988" s="327"/>
      <c r="H988" s="124"/>
      <c r="I988" s="4"/>
    </row>
    <row r="989" spans="2:12">
      <c r="B989" s="328" t="s">
        <v>1473</v>
      </c>
      <c r="C989" s="41" t="s">
        <v>1474</v>
      </c>
      <c r="D989" s="33" t="s">
        <v>43</v>
      </c>
      <c r="E989" s="142">
        <f>44*4</f>
        <v>176</v>
      </c>
      <c r="F989" s="329">
        <v>0</v>
      </c>
      <c r="G989" s="329">
        <f>E989*F989</f>
        <v>0</v>
      </c>
      <c r="H989" s="124"/>
    </row>
    <row r="990" spans="2:12">
      <c r="B990" s="146"/>
      <c r="C990" s="141" t="s">
        <v>296</v>
      </c>
      <c r="D990" s="33"/>
      <c r="E990" s="142"/>
      <c r="F990" s="330">
        <v>0.90839999999999999</v>
      </c>
      <c r="G990" s="329">
        <f>G989*F990</f>
        <v>0</v>
      </c>
      <c r="H990" s="124"/>
    </row>
    <row r="991" spans="2:12">
      <c r="B991" s="40"/>
      <c r="C991" s="41"/>
      <c r="D991" s="33"/>
      <c r="E991" s="69"/>
      <c r="F991" s="25" t="s">
        <v>298</v>
      </c>
      <c r="G991" s="331">
        <f>SUM(G989:G990)</f>
        <v>0</v>
      </c>
      <c r="H991" s="124"/>
    </row>
    <row r="992" spans="2:12">
      <c r="B992" s="40"/>
      <c r="C992" s="41"/>
      <c r="D992" s="33"/>
      <c r="E992" s="69"/>
      <c r="F992" s="25"/>
      <c r="G992" s="144"/>
      <c r="H992" s="124"/>
    </row>
    <row r="993" spans="2:12">
      <c r="B993" s="24" t="s">
        <v>719</v>
      </c>
      <c r="C993" s="147" t="s">
        <v>1469</v>
      </c>
      <c r="D993" s="38" t="s">
        <v>297</v>
      </c>
      <c r="E993" s="69"/>
      <c r="F993" s="69"/>
      <c r="G993" s="327"/>
      <c r="H993" s="124"/>
    </row>
    <row r="994" spans="2:12">
      <c r="B994" s="146" t="s">
        <v>1475</v>
      </c>
      <c r="C994" s="41" t="s">
        <v>1476</v>
      </c>
      <c r="D994" s="33" t="s">
        <v>43</v>
      </c>
      <c r="E994" s="150">
        <v>176</v>
      </c>
      <c r="F994" s="332">
        <v>0</v>
      </c>
      <c r="G994" s="332">
        <f>E994*F994</f>
        <v>0</v>
      </c>
      <c r="H994" s="124"/>
    </row>
    <row r="995" spans="2:12" s="67" customFormat="1">
      <c r="B995" s="40"/>
      <c r="C995" s="141" t="s">
        <v>296</v>
      </c>
      <c r="D995" s="33"/>
      <c r="E995" s="69"/>
      <c r="F995" s="333">
        <v>0.90839999999999999</v>
      </c>
      <c r="G995" s="327">
        <f>G994*F995</f>
        <v>0</v>
      </c>
      <c r="H995" s="124"/>
      <c r="I995" s="4"/>
      <c r="J995" s="4"/>
      <c r="K995" s="4"/>
      <c r="L995" s="4"/>
    </row>
    <row r="996" spans="2:12">
      <c r="B996" s="40"/>
      <c r="C996" s="141"/>
      <c r="D996" s="33"/>
      <c r="E996" s="69"/>
      <c r="F996" s="25" t="s">
        <v>298</v>
      </c>
      <c r="G996" s="334">
        <f>SUM(G994:G995)</f>
        <v>0</v>
      </c>
      <c r="H996" s="124"/>
    </row>
    <row r="997" spans="2:12">
      <c r="B997" s="40"/>
      <c r="C997" s="41"/>
      <c r="D997" s="33"/>
      <c r="E997" s="69"/>
      <c r="F997" s="69"/>
      <c r="G997" s="327"/>
      <c r="H997" s="124"/>
    </row>
    <row r="998" spans="2:12">
      <c r="B998" s="24" t="s">
        <v>733</v>
      </c>
      <c r="C998" s="147" t="s">
        <v>158</v>
      </c>
      <c r="D998" s="38" t="s">
        <v>297</v>
      </c>
      <c r="E998" s="69"/>
      <c r="F998" s="69"/>
      <c r="G998" s="327"/>
      <c r="H998" s="124"/>
    </row>
    <row r="999" spans="2:12">
      <c r="B999" s="24" t="s">
        <v>319</v>
      </c>
      <c r="C999" s="41" t="s">
        <v>325</v>
      </c>
      <c r="D999" s="33" t="s">
        <v>43</v>
      </c>
      <c r="E999" s="150">
        <v>176</v>
      </c>
      <c r="F999" s="332">
        <v>0</v>
      </c>
      <c r="G999" s="332">
        <f>E999*F999</f>
        <v>0</v>
      </c>
      <c r="H999" s="124"/>
    </row>
    <row r="1000" spans="2:12">
      <c r="B1000" s="40"/>
      <c r="C1000" s="141" t="s">
        <v>296</v>
      </c>
      <c r="D1000" s="33"/>
      <c r="E1000" s="69"/>
      <c r="F1000" s="333">
        <v>0.90839999999999999</v>
      </c>
      <c r="G1000" s="327">
        <f>G999*F1000</f>
        <v>0</v>
      </c>
      <c r="H1000" s="124"/>
    </row>
    <row r="1001" spans="2:12">
      <c r="B1001" s="40"/>
      <c r="C1001" s="41"/>
      <c r="D1001" s="33"/>
      <c r="E1001" s="69"/>
      <c r="F1001" s="25" t="s">
        <v>298</v>
      </c>
      <c r="G1001" s="334">
        <f>SUM(G999:G1000)</f>
        <v>0</v>
      </c>
      <c r="H1001" s="124"/>
    </row>
    <row r="1002" spans="2:12">
      <c r="B1002" s="40"/>
      <c r="C1002" s="41"/>
      <c r="D1002" s="33"/>
      <c r="E1002" s="69"/>
      <c r="F1002" s="69"/>
      <c r="G1002" s="327"/>
      <c r="H1002" s="124"/>
    </row>
    <row r="1003" spans="2:12">
      <c r="B1003" s="24" t="s">
        <v>741</v>
      </c>
      <c r="C1003" s="147" t="s">
        <v>1470</v>
      </c>
      <c r="D1003" s="38" t="s">
        <v>297</v>
      </c>
      <c r="E1003" s="69"/>
      <c r="F1003" s="69"/>
      <c r="G1003" s="327"/>
      <c r="H1003" s="124"/>
    </row>
    <row r="1004" spans="2:12">
      <c r="B1004" s="335">
        <v>99148</v>
      </c>
      <c r="C1004" s="41" t="s">
        <v>1477</v>
      </c>
      <c r="D1004" s="33" t="s">
        <v>43</v>
      </c>
      <c r="E1004" s="150">
        <v>176</v>
      </c>
      <c r="F1004" s="332">
        <v>0</v>
      </c>
      <c r="G1004" s="332">
        <f>E1004*F1004</f>
        <v>0</v>
      </c>
      <c r="H1004" s="124"/>
      <c r="I1004" s="67"/>
    </row>
    <row r="1005" spans="2:12">
      <c r="B1005" s="40"/>
      <c r="C1005" s="141" t="s">
        <v>296</v>
      </c>
      <c r="D1005" s="33"/>
      <c r="E1005" s="69"/>
      <c r="F1005" s="333">
        <v>0.90839999999999999</v>
      </c>
      <c r="G1005" s="327">
        <f>G1004*F1005</f>
        <v>0</v>
      </c>
      <c r="H1005" s="124"/>
      <c r="J1005" s="67"/>
      <c r="K1005" s="67"/>
      <c r="L1005" s="67"/>
    </row>
    <row r="1006" spans="2:12" s="67" customFormat="1">
      <c r="B1006" s="40"/>
      <c r="C1006" s="41"/>
      <c r="D1006" s="33"/>
      <c r="E1006" s="69"/>
      <c r="F1006" s="25" t="s">
        <v>298</v>
      </c>
      <c r="G1006" s="334">
        <f>SUM(G1004:G1005)</f>
        <v>0</v>
      </c>
      <c r="H1006" s="124"/>
      <c r="I1006" s="4"/>
      <c r="J1006" s="4"/>
      <c r="K1006" s="4"/>
      <c r="L1006" s="4"/>
    </row>
    <row r="1007" spans="2:12">
      <c r="B1007" s="40"/>
      <c r="C1007" s="41"/>
      <c r="D1007" s="33"/>
      <c r="E1007" s="69"/>
      <c r="F1007" s="69"/>
      <c r="G1007" s="327"/>
      <c r="H1007" s="124"/>
    </row>
    <row r="1008" spans="2:12">
      <c r="B1008" s="24" t="s">
        <v>1480</v>
      </c>
      <c r="C1008" s="147" t="s">
        <v>1471</v>
      </c>
      <c r="D1008" s="38" t="s">
        <v>297</v>
      </c>
      <c r="E1008" s="69"/>
      <c r="F1008" s="69"/>
      <c r="G1008" s="327"/>
      <c r="H1008" s="124"/>
    </row>
    <row r="1009" spans="2:12">
      <c r="B1009" s="24" t="s">
        <v>1478</v>
      </c>
      <c r="C1009" s="41" t="s">
        <v>1479</v>
      </c>
      <c r="D1009" s="33" t="s">
        <v>43</v>
      </c>
      <c r="E1009" s="150">
        <v>176</v>
      </c>
      <c r="F1009" s="332">
        <v>0</v>
      </c>
      <c r="G1009" s="332">
        <f>E1009*F1009</f>
        <v>0</v>
      </c>
      <c r="H1009" s="124"/>
    </row>
    <row r="1010" spans="2:12">
      <c r="B1010" s="40"/>
      <c r="C1010" s="141" t="s">
        <v>296</v>
      </c>
      <c r="D1010" s="33"/>
      <c r="E1010" s="69"/>
      <c r="F1010" s="333">
        <v>0.90839999999999999</v>
      </c>
      <c r="G1010" s="327">
        <f>G1009*F1010</f>
        <v>0</v>
      </c>
      <c r="H1010" s="124"/>
    </row>
    <row r="1011" spans="2:12">
      <c r="B1011" s="40"/>
      <c r="C1011" s="41"/>
      <c r="D1011" s="33"/>
      <c r="E1011" s="69"/>
      <c r="F1011" s="25" t="s">
        <v>298</v>
      </c>
      <c r="G1011" s="334">
        <f>SUM(G1009:G1010)</f>
        <v>0</v>
      </c>
      <c r="H1011" s="124"/>
      <c r="I1011" s="67"/>
    </row>
    <row r="1012" spans="2:12">
      <c r="B1012" s="40"/>
      <c r="C1012" s="41"/>
      <c r="D1012" s="33"/>
      <c r="E1012" s="69"/>
      <c r="F1012" s="69"/>
      <c r="G1012" s="327"/>
      <c r="H1012" s="124"/>
      <c r="J1012" s="67"/>
      <c r="K1012" s="67"/>
      <c r="L1012" s="67"/>
    </row>
    <row r="1013" spans="2:12" ht="40.5" customHeight="1">
      <c r="B1013" s="211" t="s">
        <v>1406</v>
      </c>
      <c r="C1013" s="212" t="s">
        <v>105</v>
      </c>
      <c r="D1013" s="213" t="s">
        <v>291</v>
      </c>
      <c r="E1013" s="214"/>
      <c r="F1013" s="214"/>
      <c r="G1013" s="215"/>
      <c r="H1013" s="216"/>
    </row>
    <row r="1014" spans="2:12" ht="12.75" customHeight="1">
      <c r="B1014" s="149" t="s">
        <v>293</v>
      </c>
      <c r="C1014" s="218" t="s">
        <v>299</v>
      </c>
      <c r="D1014" s="219" t="s">
        <v>43</v>
      </c>
      <c r="E1014" s="220">
        <v>1</v>
      </c>
      <c r="F1014" s="221">
        <v>0</v>
      </c>
      <c r="G1014" s="221">
        <f>E1014*F1014</f>
        <v>0</v>
      </c>
      <c r="H1014" s="124"/>
    </row>
    <row r="1015" spans="2:12" ht="12.75" customHeight="1">
      <c r="B1015" s="211"/>
      <c r="C1015" s="222" t="s">
        <v>296</v>
      </c>
      <c r="D1015" s="219"/>
      <c r="E1015" s="220"/>
      <c r="F1015" s="223">
        <v>0.90839999999999999</v>
      </c>
      <c r="G1015" s="134">
        <f>G1014*F1015</f>
        <v>0</v>
      </c>
      <c r="H1015" s="216"/>
      <c r="I1015" s="175"/>
    </row>
    <row r="1016" spans="2:12" ht="12.75" customHeight="1">
      <c r="B1016" s="149" t="s">
        <v>300</v>
      </c>
      <c r="C1016" s="41" t="s">
        <v>301</v>
      </c>
      <c r="D1016" s="33" t="s">
        <v>302</v>
      </c>
      <c r="E1016" s="142">
        <f>(200/8)</f>
        <v>25</v>
      </c>
      <c r="F1016" s="134">
        <v>0</v>
      </c>
      <c r="G1016" s="134">
        <f>E1016*F1016</f>
        <v>0</v>
      </c>
      <c r="H1016" s="124"/>
      <c r="I1016" s="175"/>
    </row>
    <row r="1017" spans="2:12">
      <c r="B1017" s="41"/>
      <c r="C1017" s="41"/>
      <c r="D1017" s="33"/>
      <c r="E1017" s="69"/>
      <c r="F1017" s="25" t="s">
        <v>298</v>
      </c>
      <c r="G1017" s="144">
        <f>SUM(G1014:G1016)</f>
        <v>0</v>
      </c>
      <c r="H1017" s="124"/>
      <c r="I1017" s="175"/>
    </row>
    <row r="1018" spans="2:12">
      <c r="B1018" s="41"/>
      <c r="C1018" s="41"/>
      <c r="D1018" s="33"/>
      <c r="E1018" s="69"/>
      <c r="F1018" s="25"/>
      <c r="G1018" s="144"/>
      <c r="H1018" s="124"/>
      <c r="I1018" s="175"/>
    </row>
    <row r="1019" spans="2:12" ht="76.5">
      <c r="B1019" s="24" t="s">
        <v>1407</v>
      </c>
      <c r="C1019" s="147" t="s">
        <v>1520</v>
      </c>
      <c r="D1019" s="38" t="s">
        <v>289</v>
      </c>
      <c r="E1019" s="69"/>
      <c r="F1019" s="69"/>
      <c r="G1019" s="123"/>
      <c r="H1019" s="124"/>
    </row>
    <row r="1020" spans="2:12">
      <c r="B1020" s="146" t="s">
        <v>294</v>
      </c>
      <c r="C1020" s="41" t="s">
        <v>323</v>
      </c>
      <c r="D1020" s="33" t="s">
        <v>43</v>
      </c>
      <c r="E1020" s="150">
        <v>88</v>
      </c>
      <c r="F1020" s="151">
        <v>0</v>
      </c>
      <c r="G1020" s="151">
        <f>E1020*F1020</f>
        <v>0</v>
      </c>
      <c r="H1020" s="124"/>
      <c r="I1020" s="67"/>
    </row>
    <row r="1021" spans="2:12">
      <c r="B1021" s="239" t="s">
        <v>295</v>
      </c>
      <c r="C1021" s="41" t="s">
        <v>324</v>
      </c>
      <c r="D1021" s="33" t="s">
        <v>43</v>
      </c>
      <c r="E1021" s="150">
        <v>176</v>
      </c>
      <c r="F1021" s="240">
        <v>0</v>
      </c>
      <c r="G1021" s="240">
        <f>E1021*F1021</f>
        <v>0</v>
      </c>
      <c r="H1021" s="124"/>
      <c r="J1021" s="67"/>
      <c r="K1021" s="67"/>
      <c r="L1021" s="67"/>
    </row>
    <row r="1022" spans="2:12">
      <c r="B1022" s="40"/>
      <c r="C1022" s="141" t="s">
        <v>296</v>
      </c>
      <c r="D1022" s="33"/>
      <c r="E1022" s="69"/>
      <c r="F1022" s="148">
        <v>0.90839999999999999</v>
      </c>
      <c r="G1022" s="123">
        <f>(G1020+G1021)*F1022</f>
        <v>0</v>
      </c>
      <c r="H1022" s="124"/>
    </row>
    <row r="1023" spans="2:12">
      <c r="B1023" s="40"/>
      <c r="C1023" s="41"/>
      <c r="D1023" s="33"/>
      <c r="E1023" s="69"/>
      <c r="F1023" s="25" t="s">
        <v>298</v>
      </c>
      <c r="G1023" s="152">
        <f>SUM(G1020:G1022)</f>
        <v>0</v>
      </c>
      <c r="H1023" s="124"/>
    </row>
    <row r="1024" spans="2:12">
      <c r="B1024" s="40"/>
      <c r="C1024" s="41"/>
      <c r="D1024" s="33"/>
      <c r="E1024" s="69"/>
      <c r="F1024" s="25"/>
      <c r="G1024" s="152"/>
      <c r="H1024" s="124"/>
    </row>
    <row r="1025" spans="2:12" ht="15">
      <c r="B1025" s="125" t="s">
        <v>119</v>
      </c>
      <c r="C1025" s="126" t="s">
        <v>1408</v>
      </c>
      <c r="D1025" s="33"/>
      <c r="E1025" s="69"/>
      <c r="F1025" s="25"/>
      <c r="G1025" s="152"/>
      <c r="H1025" s="124"/>
    </row>
    <row r="1026" spans="2:12">
      <c r="B1026" s="24" t="s">
        <v>120</v>
      </c>
      <c r="C1026" s="131" t="s">
        <v>283</v>
      </c>
      <c r="D1026" s="132" t="s">
        <v>289</v>
      </c>
      <c r="E1026" s="133"/>
      <c r="F1026" s="133"/>
      <c r="G1026" s="134"/>
      <c r="H1026" s="135"/>
    </row>
    <row r="1027" spans="2:12" ht="18">
      <c r="B1027" s="138" t="s">
        <v>288</v>
      </c>
      <c r="C1027" s="139" t="s">
        <v>284</v>
      </c>
      <c r="D1027" s="27" t="s">
        <v>1030</v>
      </c>
      <c r="E1027" s="140">
        <v>412.84</v>
      </c>
      <c r="F1027" s="134">
        <v>0</v>
      </c>
      <c r="G1027" s="134">
        <f>E1027*F1027</f>
        <v>0</v>
      </c>
      <c r="H1027" s="124"/>
      <c r="I1027" s="67"/>
    </row>
    <row r="1028" spans="2:12">
      <c r="B1028" s="138"/>
      <c r="C1028" s="141" t="s">
        <v>296</v>
      </c>
      <c r="D1028" s="33"/>
      <c r="E1028" s="142"/>
      <c r="F1028" s="143">
        <v>0.90839999999999999</v>
      </c>
      <c r="G1028" s="134">
        <f>G1027*F1028</f>
        <v>0</v>
      </c>
      <c r="H1028" s="124"/>
      <c r="J1028" s="67"/>
      <c r="K1028" s="67"/>
      <c r="L1028" s="67"/>
    </row>
    <row r="1029" spans="2:12">
      <c r="B1029" s="40"/>
      <c r="C1029" s="41"/>
      <c r="D1029" s="33"/>
      <c r="E1029" s="69"/>
      <c r="F1029" s="25" t="s">
        <v>298</v>
      </c>
      <c r="G1029" s="144">
        <f>SUM(G1027:G1028)</f>
        <v>0</v>
      </c>
      <c r="H1029" s="124"/>
    </row>
    <row r="1030" spans="2:12">
      <c r="B1030" s="40"/>
      <c r="C1030" s="41"/>
      <c r="D1030" s="33"/>
      <c r="E1030" s="69"/>
      <c r="F1030" s="25"/>
      <c r="G1030" s="144"/>
      <c r="H1030" s="124"/>
    </row>
    <row r="1031" spans="2:12" ht="38.25">
      <c r="B1031" s="24" t="s">
        <v>129</v>
      </c>
      <c r="C1031" s="147" t="s">
        <v>172</v>
      </c>
      <c r="D1031" s="38" t="s">
        <v>316</v>
      </c>
      <c r="E1031" s="69"/>
      <c r="F1031" s="69"/>
      <c r="G1031" s="123"/>
      <c r="H1031" s="124"/>
    </row>
    <row r="1032" spans="2:12">
      <c r="B1032" s="138" t="s">
        <v>310</v>
      </c>
      <c r="C1032" s="139" t="s">
        <v>313</v>
      </c>
      <c r="D1032" s="33" t="s">
        <v>43</v>
      </c>
      <c r="E1032" s="150">
        <v>1.5</v>
      </c>
      <c r="F1032" s="151">
        <v>0</v>
      </c>
      <c r="G1032" s="151">
        <f>E1032*F1032</f>
        <v>0</v>
      </c>
      <c r="H1032" s="124"/>
    </row>
    <row r="1033" spans="2:12">
      <c r="B1033" s="138" t="s">
        <v>311</v>
      </c>
      <c r="C1033" s="139" t="s">
        <v>314</v>
      </c>
      <c r="D1033" s="33" t="s">
        <v>43</v>
      </c>
      <c r="E1033" s="150">
        <v>3</v>
      </c>
      <c r="F1033" s="151">
        <v>0</v>
      </c>
      <c r="G1033" s="151">
        <f>E1033*F1033</f>
        <v>0</v>
      </c>
      <c r="H1033" s="124"/>
    </row>
    <row r="1034" spans="2:12">
      <c r="B1034" s="226" t="s">
        <v>312</v>
      </c>
      <c r="C1034" s="218" t="s">
        <v>315</v>
      </c>
      <c r="D1034" s="219" t="s">
        <v>43</v>
      </c>
      <c r="E1034" s="227">
        <v>3</v>
      </c>
      <c r="F1034" s="228">
        <v>0</v>
      </c>
      <c r="G1034" s="228">
        <f>E1034*F1034</f>
        <v>0</v>
      </c>
      <c r="H1034" s="216"/>
    </row>
    <row r="1035" spans="2:12">
      <c r="B1035" s="40"/>
      <c r="C1035" s="141" t="s">
        <v>296</v>
      </c>
      <c r="D1035" s="33"/>
      <c r="E1035" s="69"/>
      <c r="F1035" s="148">
        <v>0.90839999999999999</v>
      </c>
      <c r="G1035" s="123">
        <f>(G1033+G1034)*F1035</f>
        <v>0</v>
      </c>
      <c r="H1035" s="124"/>
    </row>
    <row r="1036" spans="2:12">
      <c r="B1036" s="40"/>
      <c r="C1036" s="41"/>
      <c r="D1036" s="33"/>
      <c r="E1036" s="69"/>
      <c r="F1036" s="25" t="s">
        <v>298</v>
      </c>
      <c r="G1036" s="152">
        <f>SUM(G1032:G1035)</f>
        <v>0</v>
      </c>
      <c r="H1036" s="124"/>
    </row>
    <row r="1037" spans="2:12">
      <c r="B1037" s="40"/>
      <c r="C1037" s="41"/>
      <c r="D1037" s="33"/>
      <c r="E1037" s="69"/>
      <c r="F1037" s="69"/>
      <c r="G1037" s="123"/>
      <c r="H1037" s="124"/>
    </row>
    <row r="1038" spans="2:12" ht="26.25" customHeight="1">
      <c r="B1038" s="24" t="s">
        <v>121</v>
      </c>
      <c r="C1038" s="349" t="s">
        <v>1515</v>
      </c>
      <c r="D1038" s="273" t="s">
        <v>289</v>
      </c>
      <c r="E1038" s="274"/>
      <c r="F1038" s="274"/>
      <c r="G1038" s="275"/>
      <c r="H1038" s="276"/>
    </row>
    <row r="1039" spans="2:12">
      <c r="B1039" s="277"/>
      <c r="C1039" s="278" t="s">
        <v>1516</v>
      </c>
      <c r="D1039" s="27" t="s">
        <v>289</v>
      </c>
      <c r="E1039" s="140">
        <v>0.2</v>
      </c>
      <c r="F1039" s="151">
        <v>0</v>
      </c>
      <c r="G1039" s="151">
        <f>E1039*F1039</f>
        <v>0</v>
      </c>
      <c r="H1039" s="337"/>
    </row>
    <row r="1040" spans="2:12">
      <c r="B1040" s="277"/>
      <c r="C1040" s="141"/>
      <c r="D1040" s="33"/>
      <c r="E1040" s="142"/>
      <c r="F1040" s="25" t="s">
        <v>298</v>
      </c>
      <c r="G1040" s="272">
        <f>G1039</f>
        <v>0</v>
      </c>
      <c r="H1040" s="124"/>
    </row>
    <row r="1041" spans="2:8">
      <c r="B1041" s="40"/>
      <c r="C1041" s="41"/>
      <c r="D1041" s="33"/>
      <c r="E1041" s="69"/>
      <c r="F1041" s="4"/>
      <c r="G1041" s="4"/>
      <c r="H1041" s="124"/>
    </row>
    <row r="1042" spans="2:8" ht="53.25" customHeight="1">
      <c r="B1042" s="24" t="s">
        <v>1439</v>
      </c>
      <c r="C1042" s="147" t="s">
        <v>173</v>
      </c>
      <c r="D1042" s="38" t="s">
        <v>289</v>
      </c>
      <c r="E1042" s="69"/>
      <c r="F1042" s="69">
        <v>0</v>
      </c>
      <c r="G1042" s="123"/>
      <c r="H1042" s="124"/>
    </row>
    <row r="1043" spans="2:8">
      <c r="B1043" s="138" t="s">
        <v>317</v>
      </c>
      <c r="C1043" s="139" t="s">
        <v>320</v>
      </c>
      <c r="D1043" s="33" t="s">
        <v>12</v>
      </c>
      <c r="E1043" s="150">
        <v>1</v>
      </c>
      <c r="F1043" s="151">
        <v>0</v>
      </c>
      <c r="G1043" s="151">
        <f>E1043*F1043</f>
        <v>0</v>
      </c>
      <c r="H1043" s="124"/>
    </row>
    <row r="1044" spans="2:8">
      <c r="B1044" s="226" t="s">
        <v>318</v>
      </c>
      <c r="C1044" s="218" t="s">
        <v>321</v>
      </c>
      <c r="D1044" s="219" t="s">
        <v>43</v>
      </c>
      <c r="E1044" s="227">
        <v>3</v>
      </c>
      <c r="F1044" s="228">
        <v>0</v>
      </c>
      <c r="G1044" s="228">
        <f>E1044*F1044</f>
        <v>0</v>
      </c>
      <c r="H1044" s="216"/>
    </row>
    <row r="1045" spans="2:8">
      <c r="B1045" s="138" t="s">
        <v>319</v>
      </c>
      <c r="C1045" s="139" t="s">
        <v>322</v>
      </c>
      <c r="D1045" s="33" t="s">
        <v>43</v>
      </c>
      <c r="E1045" s="150">
        <v>1.5</v>
      </c>
      <c r="F1045" s="151">
        <v>0</v>
      </c>
      <c r="G1045" s="151">
        <f>E1045*F1045</f>
        <v>0</v>
      </c>
      <c r="H1045" s="124"/>
    </row>
    <row r="1046" spans="2:8">
      <c r="B1046" s="40"/>
      <c r="C1046" s="141" t="s">
        <v>296</v>
      </c>
      <c r="D1046" s="33"/>
      <c r="E1046" s="69"/>
      <c r="F1046" s="148">
        <v>0.90839999999999999</v>
      </c>
      <c r="G1046" s="123">
        <f>(G1044+G1045)*F1046</f>
        <v>0</v>
      </c>
      <c r="H1046" s="124"/>
    </row>
    <row r="1047" spans="2:8">
      <c r="B1047" s="40"/>
      <c r="C1047" s="41"/>
      <c r="D1047" s="33"/>
      <c r="E1047" s="69"/>
      <c r="F1047" s="25" t="s">
        <v>298</v>
      </c>
      <c r="G1047" s="152">
        <f>SUM(G1043:G1046)</f>
        <v>0</v>
      </c>
      <c r="H1047" s="124"/>
    </row>
    <row r="1048" spans="2:8">
      <c r="B1048" s="40"/>
      <c r="C1048" s="41"/>
      <c r="D1048" s="33"/>
      <c r="E1048" s="69"/>
      <c r="F1048" s="69"/>
      <c r="G1048" s="123"/>
      <c r="H1048" s="124"/>
    </row>
    <row r="1049" spans="2:8" ht="25.5">
      <c r="B1049" s="24" t="s">
        <v>1504</v>
      </c>
      <c r="C1049" s="71" t="s">
        <v>1447</v>
      </c>
      <c r="D1049" s="38" t="s">
        <v>12</v>
      </c>
      <c r="E1049" s="69"/>
      <c r="F1049" s="69"/>
      <c r="G1049" s="123"/>
      <c r="H1049" s="124"/>
    </row>
    <row r="1050" spans="2:8" ht="36">
      <c r="B1050" s="138" t="s">
        <v>1481</v>
      </c>
      <c r="C1050" s="336" t="s">
        <v>1482</v>
      </c>
      <c r="D1050" s="33" t="s">
        <v>1483</v>
      </c>
      <c r="E1050" s="150">
        <v>412.84</v>
      </c>
      <c r="F1050" s="151">
        <v>0</v>
      </c>
      <c r="G1050" s="151">
        <f>E1050*F1050</f>
        <v>0</v>
      </c>
      <c r="H1050" s="124"/>
    </row>
    <row r="1051" spans="2:8">
      <c r="B1051" s="40"/>
      <c r="C1051" s="41"/>
      <c r="D1051" s="33"/>
      <c r="E1051" s="69"/>
      <c r="F1051" s="25" t="s">
        <v>298</v>
      </c>
      <c r="G1051" s="152">
        <f>SUM(G1050:G1050)</f>
        <v>0</v>
      </c>
      <c r="H1051" s="124"/>
    </row>
    <row r="1052" spans="2:8">
      <c r="B1052" s="40"/>
      <c r="C1052" s="41"/>
      <c r="D1052" s="33"/>
      <c r="E1052" s="69"/>
      <c r="F1052" s="69"/>
      <c r="G1052" s="123"/>
      <c r="H1052" s="124"/>
    </row>
    <row r="1053" spans="2:8" ht="25.5">
      <c r="B1053" s="24" t="s">
        <v>1442</v>
      </c>
      <c r="C1053" s="147" t="s">
        <v>1448</v>
      </c>
      <c r="D1053" s="38" t="s">
        <v>289</v>
      </c>
      <c r="E1053" s="69"/>
      <c r="F1053" s="69"/>
      <c r="G1053" s="123"/>
      <c r="H1053" s="124"/>
    </row>
    <row r="1054" spans="2:8">
      <c r="B1054" s="138" t="s">
        <v>303</v>
      </c>
      <c r="C1054" s="139" t="s">
        <v>307</v>
      </c>
      <c r="D1054" s="33" t="s">
        <v>43</v>
      </c>
      <c r="E1054" s="150">
        <v>120</v>
      </c>
      <c r="F1054" s="151">
        <v>0</v>
      </c>
      <c r="G1054" s="151">
        <f>E1054*F1054</f>
        <v>0</v>
      </c>
      <c r="H1054" s="124"/>
    </row>
    <row r="1055" spans="2:8" ht="18">
      <c r="B1055" s="138" t="s">
        <v>304</v>
      </c>
      <c r="C1055" s="139" t="s">
        <v>308</v>
      </c>
      <c r="D1055" s="33" t="s">
        <v>1030</v>
      </c>
      <c r="E1055" s="150">
        <v>1</v>
      </c>
      <c r="F1055" s="151">
        <v>0</v>
      </c>
      <c r="G1055" s="151">
        <f>E1055*F1055</f>
        <v>0</v>
      </c>
      <c r="H1055" s="124"/>
    </row>
    <row r="1056" spans="2:8">
      <c r="B1056" s="226" t="s">
        <v>305</v>
      </c>
      <c r="C1056" s="218" t="s">
        <v>309</v>
      </c>
      <c r="D1056" s="219" t="s">
        <v>43</v>
      </c>
      <c r="E1056" s="227">
        <v>126</v>
      </c>
      <c r="F1056" s="151">
        <v>0</v>
      </c>
      <c r="G1056" s="228">
        <f>E1056*F1056</f>
        <v>0</v>
      </c>
      <c r="H1056" s="216"/>
    </row>
    <row r="1057" spans="2:8">
      <c r="B1057" s="226" t="s">
        <v>306</v>
      </c>
      <c r="C1057" s="218" t="s">
        <v>292</v>
      </c>
      <c r="D1057" s="219" t="s">
        <v>43</v>
      </c>
      <c r="E1057" s="227">
        <v>24</v>
      </c>
      <c r="F1057" s="151">
        <v>0</v>
      </c>
      <c r="G1057" s="228">
        <f>E1057*F1057</f>
        <v>0</v>
      </c>
      <c r="H1057" s="216"/>
    </row>
    <row r="1058" spans="2:8">
      <c r="B1058" s="40"/>
      <c r="C1058" s="141" t="s">
        <v>296</v>
      </c>
      <c r="D1058" s="33"/>
      <c r="E1058" s="69"/>
      <c r="F1058" s="148">
        <v>0.90839999999999999</v>
      </c>
      <c r="G1058" s="123">
        <f>(G1056+G1057)*F1058</f>
        <v>0</v>
      </c>
      <c r="H1058" s="124"/>
    </row>
    <row r="1059" spans="2:8">
      <c r="B1059" s="40"/>
      <c r="C1059" s="41"/>
      <c r="D1059" s="33"/>
      <c r="E1059" s="69"/>
      <c r="F1059" s="25" t="s">
        <v>298</v>
      </c>
      <c r="G1059" s="152">
        <f>SUM(G1054:G1058)</f>
        <v>0</v>
      </c>
      <c r="H1059" s="124"/>
    </row>
    <row r="1060" spans="2:8">
      <c r="B1060" s="40"/>
      <c r="C1060" s="41"/>
      <c r="D1060" s="33"/>
      <c r="E1060" s="69"/>
      <c r="F1060" s="69"/>
      <c r="G1060" s="123"/>
      <c r="H1060" s="124"/>
    </row>
    <row r="1061" spans="2:8" ht="25.5">
      <c r="B1061" s="24" t="s">
        <v>1443</v>
      </c>
      <c r="C1061" s="147" t="s">
        <v>329</v>
      </c>
      <c r="D1061" s="38" t="s">
        <v>297</v>
      </c>
      <c r="E1061" s="25"/>
      <c r="F1061" s="25"/>
      <c r="G1061" s="152"/>
      <c r="H1061" s="153"/>
    </row>
    <row r="1062" spans="2:8">
      <c r="B1062" s="230">
        <v>14036</v>
      </c>
      <c r="C1062" s="41" t="s">
        <v>328</v>
      </c>
      <c r="D1062" s="33" t="s">
        <v>302</v>
      </c>
      <c r="E1062" s="150">
        <f>6.25*20</f>
        <v>125</v>
      </c>
      <c r="F1062" s="151">
        <v>0</v>
      </c>
      <c r="G1062" s="151">
        <f>E1062*F1062</f>
        <v>0</v>
      </c>
      <c r="H1062" s="124"/>
    </row>
    <row r="1063" spans="2:8">
      <c r="B1063" s="40"/>
      <c r="C1063" s="41"/>
      <c r="D1063" s="33"/>
      <c r="E1063" s="69"/>
      <c r="F1063" s="25" t="s">
        <v>298</v>
      </c>
      <c r="G1063" s="152">
        <f>G1062</f>
        <v>0</v>
      </c>
      <c r="H1063" s="124"/>
    </row>
    <row r="1064" spans="2:8" ht="15">
      <c r="B1064" s="62"/>
      <c r="C1064" s="52"/>
      <c r="D1064" s="33"/>
      <c r="E1064" s="69"/>
      <c r="F1064" s="69"/>
      <c r="G1064" s="123"/>
      <c r="H1064" s="124"/>
    </row>
    <row r="1065" spans="2:8">
      <c r="B1065" s="24" t="s">
        <v>1444</v>
      </c>
      <c r="C1065" s="176" t="s">
        <v>32</v>
      </c>
      <c r="D1065" s="38" t="s">
        <v>297</v>
      </c>
      <c r="E1065" s="25"/>
      <c r="F1065" s="25"/>
      <c r="G1065" s="152"/>
      <c r="H1065" s="153"/>
    </row>
    <row r="1066" spans="2:8">
      <c r="B1066" s="24" t="s">
        <v>312</v>
      </c>
      <c r="C1066" s="41" t="s">
        <v>611</v>
      </c>
      <c r="D1066" s="33" t="s">
        <v>43</v>
      </c>
      <c r="E1066" s="150">
        <f>4*20</f>
        <v>80</v>
      </c>
      <c r="F1066" s="151">
        <v>0</v>
      </c>
      <c r="G1066" s="151">
        <f>E1066*F1066</f>
        <v>0</v>
      </c>
      <c r="H1066" s="216"/>
    </row>
    <row r="1067" spans="2:8">
      <c r="B1067" s="31"/>
      <c r="C1067" s="141" t="s">
        <v>296</v>
      </c>
      <c r="D1067" s="33"/>
      <c r="E1067" s="69"/>
      <c r="F1067" s="148">
        <v>0.90839999999999999</v>
      </c>
      <c r="G1067" s="123">
        <f>G1066*F1067</f>
        <v>0</v>
      </c>
      <c r="H1067" s="124"/>
    </row>
    <row r="1068" spans="2:8">
      <c r="B1068" s="40"/>
      <c r="C1068" s="41"/>
      <c r="D1068" s="33"/>
      <c r="E1068" s="69"/>
      <c r="F1068" s="25" t="s">
        <v>298</v>
      </c>
      <c r="G1068" s="152">
        <f>SUM(G1066:G1067)</f>
        <v>0</v>
      </c>
      <c r="H1068" s="124"/>
    </row>
    <row r="1069" spans="2:8">
      <c r="B1069" s="40"/>
      <c r="C1069" s="75"/>
      <c r="D1069" s="33"/>
      <c r="E1069" s="69"/>
      <c r="F1069" s="69"/>
      <c r="G1069" s="123"/>
      <c r="H1069" s="124"/>
    </row>
    <row r="1070" spans="2:8">
      <c r="B1070" s="24" t="s">
        <v>1445</v>
      </c>
      <c r="C1070" s="176" t="s">
        <v>33</v>
      </c>
      <c r="D1070" s="38" t="s">
        <v>289</v>
      </c>
      <c r="E1070" s="25"/>
      <c r="F1070" s="25"/>
      <c r="G1070" s="152"/>
      <c r="H1070" s="153"/>
    </row>
    <row r="1071" spans="2:8">
      <c r="B1071" s="24" t="s">
        <v>312</v>
      </c>
      <c r="C1071" s="41" t="s">
        <v>611</v>
      </c>
      <c r="D1071" s="33" t="s">
        <v>43</v>
      </c>
      <c r="E1071" s="177">
        <f>4*8*5</f>
        <v>160</v>
      </c>
      <c r="F1071" s="151">
        <v>0</v>
      </c>
      <c r="G1071" s="151">
        <f>E1071*F1071</f>
        <v>0</v>
      </c>
      <c r="H1071" s="216"/>
    </row>
    <row r="1072" spans="2:8">
      <c r="B1072" s="24"/>
      <c r="C1072" s="176"/>
      <c r="D1072" s="38"/>
      <c r="E1072" s="25"/>
      <c r="F1072" s="148">
        <v>0.90839999999999999</v>
      </c>
      <c r="G1072" s="123">
        <f>G1071*F1072</f>
        <v>0</v>
      </c>
      <c r="H1072" s="124"/>
    </row>
    <row r="1073" spans="2:8">
      <c r="B1073" s="24"/>
      <c r="C1073" s="176"/>
      <c r="D1073" s="38"/>
      <c r="E1073" s="25"/>
      <c r="F1073" s="25" t="s">
        <v>298</v>
      </c>
      <c r="G1073" s="152">
        <f>SUM(G1071:G1072)</f>
        <v>0</v>
      </c>
      <c r="H1073" s="124"/>
    </row>
    <row r="1074" spans="2:8">
      <c r="B1074" s="40"/>
      <c r="C1074" s="75"/>
      <c r="D1074" s="33"/>
      <c r="E1074" s="69"/>
      <c r="F1074" s="69"/>
      <c r="G1074" s="123"/>
      <c r="H1074" s="124"/>
    </row>
    <row r="1075" spans="2:8">
      <c r="B1075" s="363" t="s">
        <v>34</v>
      </c>
      <c r="C1075" s="364"/>
      <c r="D1075" s="364"/>
      <c r="E1075" s="108"/>
      <c r="F1075" s="108"/>
      <c r="G1075" s="109"/>
      <c r="H1075" s="110"/>
    </row>
    <row r="1076" spans="2:8">
      <c r="B1076" s="178"/>
      <c r="C1076" s="241"/>
      <c r="D1076" s="88"/>
      <c r="E1076" s="111"/>
      <c r="F1076" s="111"/>
      <c r="G1076" s="112"/>
      <c r="H1076" s="113"/>
    </row>
    <row r="1077" spans="2:8">
      <c r="B1077" s="179"/>
      <c r="C1077" s="242"/>
      <c r="D1077" s="90"/>
      <c r="E1077" s="114"/>
      <c r="F1077" s="114"/>
      <c r="G1077" s="115"/>
      <c r="H1077" s="116"/>
    </row>
    <row r="1078" spans="2:8">
      <c r="B1078" s="180"/>
      <c r="C1078" s="241"/>
      <c r="D1078" s="180"/>
    </row>
  </sheetData>
  <mergeCells count="2">
    <mergeCell ref="B1075:D1075"/>
    <mergeCell ref="D4:H4"/>
  </mergeCells>
  <printOptions horizontalCentered="1" gridLines="1"/>
  <pageMargins left="0.78740157480314965" right="0.27559055118110237" top="0.59055118110236227" bottom="0.59055118110236227" header="0.19685039370078741" footer="0.19685039370078741"/>
  <pageSetup paperSize="9" scale="68" firstPageNumber="93" fitToHeight="0" orientation="portrait" useFirstPageNumber="1" r:id="rId1"/>
  <headerFooter alignWithMargins="0">
    <oddFooter>Página &amp;P</oddFooter>
  </headerFooter>
  <rowBreaks count="10" manualBreakCount="10">
    <brk id="69" max="7" man="1"/>
    <brk id="128" max="7" man="1"/>
    <brk id="191" max="7" man="1"/>
    <brk id="239" max="7" man="1"/>
    <brk id="294" max="7" man="1"/>
    <brk id="651" max="7" man="1"/>
    <brk id="821" max="7" man="1"/>
    <brk id="891" max="7" man="1"/>
    <brk id="962" max="7" man="1"/>
    <brk id="103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1"/>
  <sheetViews>
    <sheetView view="pageBreakPreview" zoomScaleSheetLayoutView="100" workbookViewId="0">
      <selection activeCell="C26" sqref="C26"/>
    </sheetView>
  </sheetViews>
  <sheetFormatPr defaultRowHeight="12.75"/>
  <cols>
    <col min="1" max="1" width="50.85546875" style="184" customWidth="1"/>
    <col min="2" max="2" width="11.140625" style="184" customWidth="1"/>
    <col min="3" max="3" width="42.85546875" style="210" customWidth="1"/>
    <col min="4" max="16384" width="9.140625" style="184"/>
  </cols>
  <sheetData>
    <row r="1" spans="1:3" s="183" customFormat="1" ht="15.75" customHeight="1">
      <c r="A1" s="280" t="s">
        <v>1465</v>
      </c>
      <c r="B1" s="281" t="s">
        <v>1062</v>
      </c>
      <c r="C1" s="281"/>
    </row>
    <row r="2" spans="1:3" s="183" customFormat="1" ht="15" customHeight="1" thickBot="1">
      <c r="A2" s="282" t="s">
        <v>1464</v>
      </c>
      <c r="B2" s="283" t="s">
        <v>1063</v>
      </c>
      <c r="C2" s="283"/>
    </row>
    <row r="3" spans="1:3" s="183" customFormat="1" ht="10.5" customHeight="1">
      <c r="A3" s="284" t="s">
        <v>1064</v>
      </c>
      <c r="B3" s="285" t="s">
        <v>279</v>
      </c>
      <c r="C3" s="285"/>
    </row>
    <row r="4" spans="1:3" s="183" customFormat="1" ht="39" customHeight="1">
      <c r="A4" s="286" t="s">
        <v>1065</v>
      </c>
      <c r="B4" s="371" t="s">
        <v>1067</v>
      </c>
      <c r="C4" s="371"/>
    </row>
    <row r="5" spans="1:3" s="183" customFormat="1" ht="13.5" thickBot="1">
      <c r="A5" s="321" t="s">
        <v>1066</v>
      </c>
      <c r="B5" s="347" t="s">
        <v>1518</v>
      </c>
      <c r="C5" s="322"/>
    </row>
    <row r="6" spans="1:3" s="183" customFormat="1" ht="4.5" customHeight="1">
      <c r="A6" s="13"/>
      <c r="B6" s="9"/>
      <c r="C6" s="111"/>
    </row>
    <row r="7" spans="1:3">
      <c r="A7" s="323" t="s">
        <v>1458</v>
      </c>
      <c r="B7" s="324" t="s">
        <v>1459</v>
      </c>
      <c r="C7" s="118"/>
    </row>
    <row r="8" spans="1:3">
      <c r="A8" s="325" t="s">
        <v>1460</v>
      </c>
      <c r="B8" s="324" t="s">
        <v>1461</v>
      </c>
      <c r="C8" s="118"/>
    </row>
    <row r="9" spans="1:3">
      <c r="A9" s="326" t="s">
        <v>1462</v>
      </c>
      <c r="B9" s="324" t="s">
        <v>1463</v>
      </c>
      <c r="C9" s="118"/>
    </row>
    <row r="10" spans="1:3" ht="18" customHeight="1">
      <c r="A10" s="372" t="s">
        <v>133</v>
      </c>
      <c r="B10" s="372"/>
      <c r="C10" s="372"/>
    </row>
    <row r="11" spans="1:3" ht="15.75" customHeight="1">
      <c r="A11" s="186" t="s">
        <v>63</v>
      </c>
      <c r="B11" s="186" t="s">
        <v>134</v>
      </c>
      <c r="C11" s="186" t="s">
        <v>64</v>
      </c>
    </row>
    <row r="12" spans="1:3" ht="15.75" customHeight="1">
      <c r="A12" s="187" t="s">
        <v>135</v>
      </c>
      <c r="B12" s="186" t="s">
        <v>136</v>
      </c>
      <c r="C12" s="188"/>
    </row>
    <row r="13" spans="1:3" ht="15.75" customHeight="1">
      <c r="A13" s="187" t="s">
        <v>137</v>
      </c>
      <c r="B13" s="186" t="s">
        <v>138</v>
      </c>
      <c r="C13" s="188"/>
    </row>
    <row r="14" spans="1:3" ht="15.75" customHeight="1">
      <c r="A14" s="187" t="s">
        <v>139</v>
      </c>
      <c r="B14" s="186" t="s">
        <v>140</v>
      </c>
      <c r="C14" s="188"/>
    </row>
    <row r="15" spans="1:3">
      <c r="A15" s="187" t="s">
        <v>141</v>
      </c>
      <c r="B15" s="186"/>
      <c r="C15" s="188"/>
    </row>
    <row r="16" spans="1:3">
      <c r="A16" s="189" t="s">
        <v>142</v>
      </c>
      <c r="B16" s="190" t="s">
        <v>143</v>
      </c>
      <c r="C16" s="191"/>
    </row>
    <row r="17" spans="1:4" ht="24" customHeight="1">
      <c r="A17" s="189" t="s">
        <v>144</v>
      </c>
      <c r="B17" s="190" t="s">
        <v>145</v>
      </c>
      <c r="C17" s="191"/>
    </row>
    <row r="18" spans="1:4">
      <c r="A18" s="189" t="s">
        <v>146</v>
      </c>
      <c r="B18" s="190" t="s">
        <v>147</v>
      </c>
      <c r="C18" s="191"/>
    </row>
    <row r="19" spans="1:4" ht="18" customHeight="1">
      <c r="A19" s="187" t="s">
        <v>148</v>
      </c>
      <c r="B19" s="186" t="s">
        <v>68</v>
      </c>
      <c r="C19" s="188"/>
    </row>
    <row r="20" spans="1:4">
      <c r="A20" s="189" t="s">
        <v>149</v>
      </c>
      <c r="B20" s="190" t="s">
        <v>67</v>
      </c>
      <c r="C20" s="191"/>
    </row>
    <row r="21" spans="1:4" ht="21" customHeight="1">
      <c r="A21" s="189" t="s">
        <v>65</v>
      </c>
      <c r="B21" s="190" t="s">
        <v>65</v>
      </c>
      <c r="C21" s="191"/>
    </row>
    <row r="22" spans="1:4" s="202" customFormat="1">
      <c r="A22" s="189" t="s">
        <v>66</v>
      </c>
      <c r="B22" s="190" t="s">
        <v>66</v>
      </c>
      <c r="C22" s="191"/>
      <c r="D22" s="184"/>
    </row>
    <row r="23" spans="1:4" ht="27" customHeight="1">
      <c r="A23" s="189"/>
      <c r="B23" s="190"/>
      <c r="C23" s="191"/>
    </row>
    <row r="24" spans="1:4">
      <c r="A24" s="189"/>
      <c r="B24" s="190"/>
      <c r="C24" s="191"/>
    </row>
    <row r="25" spans="1:4" ht="25.5">
      <c r="A25" s="187" t="s">
        <v>1042</v>
      </c>
      <c r="B25" s="192">
        <f>(1+(C12+C15))*(1+C14)*(1+C13)</f>
        <v>1</v>
      </c>
      <c r="C25" s="188">
        <f>B25-1</f>
        <v>0</v>
      </c>
    </row>
    <row r="26" spans="1:4">
      <c r="A26" s="187" t="s">
        <v>150</v>
      </c>
      <c r="B26" s="193">
        <f>(1-(C19+C23))</f>
        <v>1</v>
      </c>
      <c r="C26" s="194">
        <f>B26</f>
        <v>1</v>
      </c>
    </row>
    <row r="27" spans="1:4">
      <c r="A27" s="187"/>
      <c r="B27" s="187"/>
      <c r="C27" s="195"/>
    </row>
    <row r="28" spans="1:4">
      <c r="A28" s="187" t="s">
        <v>151</v>
      </c>
      <c r="B28" s="193">
        <f>B25/B26</f>
        <v>1</v>
      </c>
      <c r="C28" s="194">
        <f>B28-1</f>
        <v>0</v>
      </c>
    </row>
    <row r="29" spans="1:4">
      <c r="A29" s="196"/>
      <c r="B29" s="189"/>
      <c r="C29" s="197"/>
    </row>
    <row r="30" spans="1:4">
      <c r="A30" s="198" t="s">
        <v>152</v>
      </c>
      <c r="B30" s="198"/>
      <c r="C30" s="199">
        <f>C28</f>
        <v>0</v>
      </c>
    </row>
    <row r="31" spans="1:4">
      <c r="A31" s="200"/>
      <c r="B31" s="200"/>
      <c r="C31" s="201"/>
      <c r="D31" s="202"/>
    </row>
    <row r="32" spans="1:4" ht="27" customHeight="1">
      <c r="A32" s="373"/>
      <c r="B32" s="374"/>
      <c r="C32" s="375"/>
    </row>
    <row r="33" spans="1:3" ht="14.25">
      <c r="B33" s="203"/>
      <c r="C33" s="204"/>
    </row>
    <row r="34" spans="1:3" ht="14.25">
      <c r="A34" s="241"/>
      <c r="B34" s="205"/>
      <c r="C34" s="206"/>
    </row>
    <row r="35" spans="1:3" ht="14.25">
      <c r="A35" s="241"/>
      <c r="B35" s="205"/>
      <c r="C35" s="206"/>
    </row>
    <row r="36" spans="1:3" ht="14.25">
      <c r="A36" s="241"/>
      <c r="B36" s="207"/>
      <c r="C36" s="208"/>
    </row>
    <row r="37" spans="1:3" ht="14.25">
      <c r="A37" s="209"/>
      <c r="B37" s="209"/>
      <c r="C37" s="185"/>
    </row>
    <row r="38" spans="1:3" ht="14.25">
      <c r="A38" s="209"/>
      <c r="B38" s="209"/>
      <c r="C38" s="185"/>
    </row>
    <row r="39" spans="1:3" ht="14.25">
      <c r="C39" s="185"/>
    </row>
    <row r="40" spans="1:3" ht="14.25">
      <c r="C40" s="185"/>
    </row>
    <row r="41" spans="1:3" ht="14.25">
      <c r="C41" s="185"/>
    </row>
    <row r="42" spans="1:3" ht="14.25">
      <c r="A42" s="209"/>
      <c r="B42" s="209"/>
      <c r="C42" s="185"/>
    </row>
    <row r="43" spans="1:3" ht="14.25">
      <c r="A43" s="209"/>
      <c r="B43" s="209"/>
      <c r="C43" s="185"/>
    </row>
    <row r="44" spans="1:3" ht="14.25">
      <c r="A44" s="209"/>
      <c r="B44" s="209"/>
      <c r="C44" s="185"/>
    </row>
    <row r="45" spans="1:3" ht="14.25">
      <c r="A45" s="209"/>
      <c r="B45" s="209"/>
      <c r="C45" s="185"/>
    </row>
    <row r="46" spans="1:3" ht="14.25">
      <c r="A46" s="209"/>
      <c r="B46" s="209"/>
      <c r="C46" s="185"/>
    </row>
    <row r="47" spans="1:3" ht="14.25">
      <c r="A47" s="209"/>
      <c r="B47" s="209"/>
      <c r="C47" s="185"/>
    </row>
    <row r="48" spans="1:3" ht="14.25">
      <c r="A48" s="209"/>
      <c r="B48" s="209"/>
      <c r="C48" s="185"/>
    </row>
    <row r="49" spans="1:3" ht="14.25">
      <c r="A49" s="209"/>
      <c r="B49" s="209"/>
      <c r="C49" s="185"/>
    </row>
    <row r="50" spans="1:3" ht="14.25">
      <c r="A50" s="209"/>
      <c r="B50" s="209"/>
      <c r="C50" s="185"/>
    </row>
    <row r="51" spans="1:3" ht="14.25">
      <c r="A51" s="209"/>
      <c r="B51" s="209"/>
      <c r="C51" s="185"/>
    </row>
    <row r="52" spans="1:3" ht="14.25">
      <c r="A52" s="209"/>
      <c r="B52" s="209"/>
      <c r="C52" s="185"/>
    </row>
    <row r="53" spans="1:3" ht="14.25">
      <c r="A53" s="209"/>
      <c r="B53" s="209"/>
      <c r="C53" s="185"/>
    </row>
    <row r="54" spans="1:3" ht="14.25">
      <c r="A54" s="209"/>
      <c r="B54" s="209"/>
      <c r="C54" s="185"/>
    </row>
    <row r="55" spans="1:3" ht="14.25">
      <c r="A55" s="209"/>
      <c r="B55" s="209"/>
      <c r="C55" s="185"/>
    </row>
    <row r="56" spans="1:3" ht="14.25">
      <c r="A56" s="209"/>
      <c r="B56" s="209"/>
      <c r="C56" s="185"/>
    </row>
    <row r="57" spans="1:3" ht="14.25">
      <c r="A57" s="209"/>
      <c r="B57" s="209"/>
      <c r="C57" s="185"/>
    </row>
    <row r="58" spans="1:3" ht="14.25">
      <c r="A58" s="209"/>
      <c r="B58" s="209"/>
      <c r="C58" s="185"/>
    </row>
    <row r="59" spans="1:3" ht="14.25">
      <c r="A59" s="209"/>
      <c r="B59" s="209"/>
      <c r="C59" s="185"/>
    </row>
    <row r="60" spans="1:3" ht="14.25">
      <c r="A60" s="209"/>
      <c r="B60" s="209"/>
      <c r="C60" s="185"/>
    </row>
    <row r="61" spans="1:3" ht="14.25">
      <c r="A61" s="209"/>
      <c r="B61" s="209"/>
      <c r="C61" s="185"/>
    </row>
    <row r="62" spans="1:3" ht="14.25">
      <c r="A62" s="209"/>
      <c r="B62" s="209"/>
      <c r="C62" s="185"/>
    </row>
    <row r="63" spans="1:3" ht="14.25">
      <c r="A63" s="209"/>
      <c r="B63" s="209"/>
      <c r="C63" s="185"/>
    </row>
    <row r="64" spans="1:3" ht="14.25">
      <c r="A64" s="209"/>
      <c r="B64" s="209"/>
      <c r="C64" s="185"/>
    </row>
    <row r="65" spans="1:3" ht="14.25">
      <c r="A65" s="209"/>
      <c r="B65" s="209"/>
      <c r="C65" s="185"/>
    </row>
    <row r="66" spans="1:3" ht="14.25">
      <c r="A66" s="209"/>
      <c r="B66" s="209"/>
      <c r="C66" s="185"/>
    </row>
    <row r="67" spans="1:3" ht="14.25">
      <c r="A67" s="209"/>
      <c r="B67" s="209"/>
      <c r="C67" s="185"/>
    </row>
    <row r="68" spans="1:3" ht="14.25">
      <c r="A68" s="209"/>
      <c r="B68" s="209"/>
      <c r="C68" s="185"/>
    </row>
    <row r="69" spans="1:3" ht="14.25">
      <c r="A69" s="209"/>
      <c r="B69" s="209"/>
      <c r="C69" s="185"/>
    </row>
    <row r="70" spans="1:3" ht="14.25">
      <c r="A70" s="209"/>
      <c r="B70" s="209"/>
      <c r="C70" s="185"/>
    </row>
    <row r="71" spans="1:3" ht="14.25">
      <c r="A71" s="209"/>
      <c r="B71" s="209"/>
      <c r="C71" s="185"/>
    </row>
    <row r="72" spans="1:3" ht="14.25">
      <c r="A72" s="209"/>
      <c r="B72" s="209"/>
      <c r="C72" s="185"/>
    </row>
    <row r="73" spans="1:3" ht="14.25">
      <c r="A73" s="209"/>
      <c r="B73" s="209"/>
      <c r="C73" s="185"/>
    </row>
    <row r="74" spans="1:3" ht="14.25">
      <c r="A74" s="209"/>
      <c r="B74" s="209"/>
      <c r="C74" s="185"/>
    </row>
    <row r="75" spans="1:3" ht="14.25">
      <c r="A75" s="209"/>
      <c r="B75" s="209"/>
      <c r="C75" s="185"/>
    </row>
    <row r="76" spans="1:3" ht="14.25">
      <c r="A76" s="209"/>
      <c r="B76" s="209"/>
      <c r="C76" s="185"/>
    </row>
    <row r="77" spans="1:3" ht="14.25">
      <c r="A77" s="209"/>
      <c r="B77" s="209"/>
      <c r="C77" s="185"/>
    </row>
    <row r="78" spans="1:3" ht="14.25">
      <c r="A78" s="209"/>
      <c r="B78" s="209"/>
      <c r="C78" s="185"/>
    </row>
    <row r="79" spans="1:3" ht="14.25">
      <c r="A79" s="209"/>
      <c r="B79" s="209"/>
      <c r="C79" s="185"/>
    </row>
    <row r="80" spans="1:3" ht="14.25">
      <c r="A80" s="209"/>
      <c r="B80" s="209"/>
      <c r="C80" s="185"/>
    </row>
    <row r="81" spans="1:3" ht="14.25">
      <c r="A81" s="209"/>
      <c r="B81" s="209"/>
      <c r="C81" s="185"/>
    </row>
    <row r="82" spans="1:3" ht="14.25">
      <c r="A82" s="209"/>
      <c r="B82" s="209"/>
      <c r="C82" s="185"/>
    </row>
    <row r="83" spans="1:3" ht="14.25">
      <c r="A83" s="209"/>
      <c r="B83" s="209"/>
      <c r="C83" s="185"/>
    </row>
    <row r="84" spans="1:3" ht="14.25">
      <c r="A84" s="209"/>
      <c r="B84" s="209"/>
      <c r="C84" s="185"/>
    </row>
    <row r="85" spans="1:3" ht="14.25">
      <c r="A85" s="209"/>
      <c r="B85" s="209"/>
      <c r="C85" s="185"/>
    </row>
    <row r="86" spans="1:3" ht="14.25">
      <c r="A86" s="209"/>
      <c r="B86" s="209"/>
      <c r="C86" s="185"/>
    </row>
    <row r="87" spans="1:3" ht="14.25">
      <c r="A87" s="209"/>
      <c r="B87" s="209"/>
      <c r="C87" s="185"/>
    </row>
    <row r="88" spans="1:3" ht="14.25">
      <c r="A88" s="209"/>
      <c r="B88" s="209"/>
      <c r="C88" s="185"/>
    </row>
    <row r="89" spans="1:3" ht="14.25">
      <c r="A89" s="209"/>
      <c r="B89" s="209"/>
      <c r="C89" s="185"/>
    </row>
    <row r="90" spans="1:3" ht="14.25">
      <c r="A90" s="209"/>
      <c r="B90" s="209"/>
      <c r="C90" s="185"/>
    </row>
    <row r="91" spans="1:3" ht="14.25">
      <c r="A91" s="209"/>
      <c r="B91" s="209"/>
      <c r="C91" s="185"/>
    </row>
    <row r="92" spans="1:3" ht="14.25">
      <c r="A92" s="209"/>
      <c r="B92" s="209"/>
      <c r="C92" s="185"/>
    </row>
    <row r="93" spans="1:3" ht="14.25">
      <c r="A93" s="209"/>
      <c r="B93" s="209"/>
      <c r="C93" s="185"/>
    </row>
    <row r="94" spans="1:3" ht="14.25">
      <c r="A94" s="209"/>
      <c r="B94" s="209"/>
      <c r="C94" s="185"/>
    </row>
    <row r="95" spans="1:3" ht="14.25">
      <c r="A95" s="209"/>
      <c r="B95" s="209"/>
      <c r="C95" s="185"/>
    </row>
    <row r="96" spans="1:3" ht="14.25">
      <c r="A96" s="209"/>
      <c r="B96" s="209"/>
      <c r="C96" s="185"/>
    </row>
    <row r="97" spans="1:3" ht="14.25">
      <c r="A97" s="209"/>
      <c r="B97" s="209"/>
      <c r="C97" s="185"/>
    </row>
    <row r="98" spans="1:3" ht="14.25">
      <c r="A98" s="209"/>
      <c r="B98" s="209"/>
      <c r="C98" s="185"/>
    </row>
    <row r="99" spans="1:3" ht="14.25">
      <c r="A99" s="209"/>
      <c r="B99" s="209"/>
      <c r="C99" s="185"/>
    </row>
    <row r="100" spans="1:3" ht="14.25">
      <c r="A100" s="209"/>
      <c r="B100" s="209"/>
      <c r="C100" s="185"/>
    </row>
    <row r="101" spans="1:3" ht="14.25">
      <c r="A101" s="209"/>
      <c r="B101" s="209"/>
      <c r="C101" s="185"/>
    </row>
    <row r="102" spans="1:3" ht="14.25">
      <c r="A102" s="209"/>
      <c r="B102" s="209"/>
      <c r="C102" s="185"/>
    </row>
    <row r="103" spans="1:3" ht="14.25">
      <c r="A103" s="209"/>
      <c r="B103" s="209"/>
      <c r="C103" s="185"/>
    </row>
    <row r="104" spans="1:3" ht="14.25">
      <c r="A104" s="209"/>
      <c r="B104" s="209"/>
      <c r="C104" s="185"/>
    </row>
    <row r="105" spans="1:3" ht="14.25">
      <c r="A105" s="209"/>
      <c r="B105" s="209"/>
      <c r="C105" s="185"/>
    </row>
    <row r="106" spans="1:3" ht="14.25">
      <c r="A106" s="209"/>
      <c r="B106" s="209"/>
      <c r="C106" s="185"/>
    </row>
    <row r="107" spans="1:3" ht="14.25">
      <c r="A107" s="209"/>
      <c r="B107" s="209"/>
      <c r="C107" s="185"/>
    </row>
    <row r="108" spans="1:3" ht="14.25">
      <c r="A108" s="209"/>
      <c r="B108" s="209"/>
      <c r="C108" s="185"/>
    </row>
    <row r="109" spans="1:3" ht="14.25">
      <c r="A109" s="209"/>
      <c r="B109" s="209"/>
      <c r="C109" s="185"/>
    </row>
    <row r="110" spans="1:3" ht="14.25">
      <c r="A110" s="209"/>
      <c r="B110" s="209"/>
      <c r="C110" s="185"/>
    </row>
    <row r="111" spans="1:3" ht="14.25">
      <c r="A111" s="209"/>
      <c r="B111" s="209"/>
      <c r="C111" s="185"/>
    </row>
    <row r="112" spans="1:3" ht="14.25">
      <c r="A112" s="209"/>
      <c r="B112" s="209"/>
      <c r="C112" s="185"/>
    </row>
    <row r="113" spans="1:3" ht="14.25">
      <c r="A113" s="209"/>
      <c r="B113" s="209"/>
      <c r="C113" s="185"/>
    </row>
    <row r="114" spans="1:3" ht="14.25">
      <c r="A114" s="209"/>
      <c r="B114" s="209"/>
      <c r="C114" s="185"/>
    </row>
    <row r="115" spans="1:3" ht="14.25">
      <c r="A115" s="209"/>
      <c r="B115" s="209"/>
      <c r="C115" s="185"/>
    </row>
    <row r="116" spans="1:3" ht="14.25">
      <c r="A116" s="209"/>
      <c r="B116" s="209"/>
      <c r="C116" s="185"/>
    </row>
    <row r="117" spans="1:3" ht="14.25">
      <c r="A117" s="209"/>
      <c r="B117" s="209"/>
      <c r="C117" s="185"/>
    </row>
    <row r="118" spans="1:3" ht="14.25">
      <c r="A118" s="209"/>
      <c r="B118" s="209"/>
      <c r="C118" s="185"/>
    </row>
    <row r="119" spans="1:3" ht="14.25">
      <c r="A119" s="209"/>
      <c r="B119" s="209"/>
      <c r="C119" s="185"/>
    </row>
    <row r="120" spans="1:3" ht="14.25">
      <c r="A120" s="209"/>
      <c r="B120" s="209"/>
      <c r="C120" s="185"/>
    </row>
    <row r="121" spans="1:3" ht="14.25">
      <c r="A121" s="209"/>
      <c r="B121" s="209"/>
      <c r="C121" s="185"/>
    </row>
    <row r="122" spans="1:3" ht="14.25">
      <c r="A122" s="209"/>
      <c r="B122" s="209"/>
      <c r="C122" s="185"/>
    </row>
    <row r="123" spans="1:3" ht="14.25">
      <c r="A123" s="209"/>
      <c r="B123" s="209"/>
      <c r="C123" s="185"/>
    </row>
    <row r="124" spans="1:3" ht="14.25">
      <c r="A124" s="209"/>
      <c r="B124" s="209"/>
      <c r="C124" s="185"/>
    </row>
    <row r="125" spans="1:3" ht="14.25">
      <c r="A125" s="209"/>
      <c r="B125" s="209"/>
      <c r="C125" s="185"/>
    </row>
    <row r="126" spans="1:3" ht="14.25">
      <c r="A126" s="209"/>
      <c r="B126" s="209"/>
      <c r="C126" s="185"/>
    </row>
    <row r="127" spans="1:3" ht="14.25">
      <c r="A127" s="209"/>
      <c r="B127" s="209"/>
      <c r="C127" s="185"/>
    </row>
    <row r="128" spans="1:3" ht="14.25">
      <c r="A128" s="209"/>
      <c r="B128" s="209"/>
      <c r="C128" s="185"/>
    </row>
    <row r="129" spans="1:3" ht="14.25">
      <c r="A129" s="209"/>
      <c r="B129" s="209"/>
      <c r="C129" s="185"/>
    </row>
    <row r="130" spans="1:3" ht="14.25">
      <c r="A130" s="209"/>
      <c r="B130" s="209"/>
      <c r="C130" s="185"/>
    </row>
    <row r="131" spans="1:3" ht="14.25">
      <c r="A131" s="209"/>
      <c r="B131" s="209"/>
      <c r="C131" s="185"/>
    </row>
  </sheetData>
  <mergeCells count="3">
    <mergeCell ref="B4:C4"/>
    <mergeCell ref="A10:C10"/>
    <mergeCell ref="A32:C32"/>
  </mergeCells>
  <printOptions horizontalCentered="1"/>
  <pageMargins left="0.78740157480314965" right="0.78740157480314965" top="0.78740157480314965" bottom="0.78740157480314965" header="0" footer="0"/>
  <pageSetup paperSize="9" scale="83" firstPageNumber="112" orientation="portrait" useFirstPageNumber="1" r:id="rId1"/>
  <headerFooter alignWithMargins="0">
    <oddFooter>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Zeros="0" tabSelected="1" zoomScale="55" zoomScaleNormal="55" zoomScaleSheetLayoutView="100" workbookViewId="0">
      <selection activeCell="D63" sqref="D63"/>
    </sheetView>
  </sheetViews>
  <sheetFormatPr defaultColWidth="8.7109375" defaultRowHeight="12.75"/>
  <cols>
    <col min="1" max="1" width="8.7109375" style="95"/>
    <col min="2" max="2" width="63.7109375" style="95" customWidth="1"/>
    <col min="3" max="3" width="25.7109375" style="95" customWidth="1"/>
    <col min="4" max="10" width="30.7109375" style="95" customWidth="1"/>
    <col min="11" max="16384" width="8.7109375" style="95"/>
  </cols>
  <sheetData>
    <row r="1" spans="1:10" ht="15.75">
      <c r="A1" s="260" t="s">
        <v>1061</v>
      </c>
      <c r="B1" s="261"/>
      <c r="C1" s="261"/>
      <c r="D1" s="385" t="s">
        <v>1062</v>
      </c>
      <c r="E1" s="385"/>
      <c r="F1" s="385"/>
      <c r="G1" s="385"/>
      <c r="H1" s="385"/>
      <c r="I1" s="385"/>
      <c r="J1" s="386"/>
    </row>
    <row r="2" spans="1:10" ht="16.5" thickBot="1">
      <c r="A2" s="289" t="s">
        <v>1457</v>
      </c>
      <c r="B2" s="263"/>
      <c r="C2" s="263"/>
      <c r="D2" s="263" t="s">
        <v>1063</v>
      </c>
      <c r="E2" s="263"/>
      <c r="F2" s="263"/>
      <c r="G2" s="263"/>
      <c r="H2" s="263"/>
      <c r="I2" s="263"/>
      <c r="J2" s="263"/>
    </row>
    <row r="3" spans="1:10" ht="12.75" customHeight="1">
      <c r="A3" s="264" t="s">
        <v>1064</v>
      </c>
      <c r="B3" s="265"/>
      <c r="C3" s="265"/>
      <c r="D3" s="265" t="s">
        <v>279</v>
      </c>
      <c r="E3" s="265"/>
      <c r="F3" s="265"/>
      <c r="G3" s="265"/>
      <c r="H3" s="265"/>
      <c r="I3" s="265"/>
      <c r="J3" s="265"/>
    </row>
    <row r="4" spans="1:10" ht="15.75">
      <c r="A4" s="267" t="s">
        <v>1065</v>
      </c>
      <c r="B4" s="268"/>
      <c r="C4" s="268"/>
      <c r="D4" s="387" t="s">
        <v>1067</v>
      </c>
      <c r="E4" s="387"/>
      <c r="F4" s="387"/>
      <c r="G4" s="387"/>
      <c r="H4" s="387"/>
      <c r="I4" s="387"/>
      <c r="J4" s="387"/>
    </row>
    <row r="5" spans="1:10" ht="16.5" thickBot="1">
      <c r="A5" s="269" t="s">
        <v>1066</v>
      </c>
      <c r="B5" s="270"/>
      <c r="C5" s="270"/>
      <c r="D5" s="345" t="s">
        <v>1518</v>
      </c>
      <c r="E5" s="270"/>
      <c r="F5" s="270"/>
      <c r="G5" s="270"/>
      <c r="H5" s="270"/>
      <c r="I5" s="270"/>
      <c r="J5" s="270"/>
    </row>
    <row r="6" spans="1:10" ht="15.75">
      <c r="A6" s="244" t="s">
        <v>7</v>
      </c>
      <c r="B6" s="97" t="s">
        <v>1021</v>
      </c>
      <c r="C6" s="97" t="s">
        <v>1058</v>
      </c>
      <c r="D6" s="97" t="s">
        <v>1450</v>
      </c>
      <c r="E6" s="97" t="s">
        <v>1451</v>
      </c>
      <c r="F6" s="97" t="s">
        <v>1452</v>
      </c>
      <c r="G6" s="97" t="s">
        <v>1453</v>
      </c>
      <c r="H6" s="98" t="s">
        <v>1454</v>
      </c>
      <c r="I6" s="99" t="s">
        <v>1455</v>
      </c>
      <c r="J6" s="99" t="s">
        <v>1456</v>
      </c>
    </row>
    <row r="7" spans="1:10" ht="15">
      <c r="A7" s="245"/>
      <c r="B7" s="100"/>
      <c r="C7" s="100"/>
      <c r="D7" s="100"/>
      <c r="E7" s="100"/>
      <c r="F7" s="100"/>
      <c r="G7" s="101"/>
      <c r="H7" s="102"/>
      <c r="I7" s="103"/>
      <c r="J7" s="103"/>
    </row>
    <row r="8" spans="1:10" ht="15">
      <c r="A8" s="297" t="str">
        <f>VENDA!B13</f>
        <v xml:space="preserve">                                                                                                                            </v>
      </c>
      <c r="B8" s="246" t="str">
        <f>VENDA!C13</f>
        <v>INSTALAÇÃO DA OBRA</v>
      </c>
      <c r="C8" s="246">
        <f>VENDA!G26</f>
        <v>0</v>
      </c>
      <c r="D8" s="303">
        <v>0.55000000000000004</v>
      </c>
      <c r="E8" s="303">
        <v>0.06</v>
      </c>
      <c r="F8" s="303">
        <v>0.06</v>
      </c>
      <c r="G8" s="303">
        <v>0.06</v>
      </c>
      <c r="H8" s="303">
        <v>0.06</v>
      </c>
      <c r="I8" s="303">
        <v>0.06</v>
      </c>
      <c r="J8" s="305">
        <v>0.15</v>
      </c>
    </row>
    <row r="9" spans="1:10" ht="15">
      <c r="A9" s="302"/>
      <c r="B9" s="246"/>
      <c r="C9" s="246"/>
      <c r="D9" s="304"/>
      <c r="E9" s="306"/>
      <c r="F9" s="304"/>
      <c r="G9" s="304"/>
      <c r="H9" s="304"/>
      <c r="I9" s="307"/>
      <c r="J9" s="308"/>
    </row>
    <row r="10" spans="1:10" ht="15">
      <c r="A10" s="297" t="str">
        <f>VENDA!B28</f>
        <v>02.</v>
      </c>
      <c r="B10" s="246" t="str">
        <f>VENDA!C28</f>
        <v>SERVIÇOS PRELIMINARES</v>
      </c>
      <c r="C10" s="246">
        <f>VENDA!G47</f>
        <v>0</v>
      </c>
      <c r="D10" s="303">
        <v>0.35</v>
      </c>
      <c r="E10" s="303">
        <v>0.15</v>
      </c>
      <c r="F10" s="303">
        <v>0.2</v>
      </c>
      <c r="G10" s="303">
        <v>0.1</v>
      </c>
      <c r="H10" s="303">
        <v>0.1</v>
      </c>
      <c r="I10" s="303">
        <v>0.05</v>
      </c>
      <c r="J10" s="303">
        <v>0.05</v>
      </c>
    </row>
    <row r="11" spans="1:10" ht="15">
      <c r="A11" s="298"/>
      <c r="B11" s="104"/>
      <c r="C11" s="247"/>
      <c r="D11" s="304"/>
      <c r="E11" s="304"/>
      <c r="F11" s="304"/>
      <c r="G11" s="304"/>
      <c r="H11" s="304"/>
      <c r="I11" s="308"/>
      <c r="J11" s="308"/>
    </row>
    <row r="12" spans="1:10" ht="15">
      <c r="A12" s="297" t="str">
        <f>VENDA!B49</f>
        <v>03.</v>
      </c>
      <c r="B12" s="246" t="str">
        <f>VENDA!C49</f>
        <v>REMOÇÃO (sem e com reaproveitamento)</v>
      </c>
      <c r="C12" s="246">
        <f>VENDA!G73</f>
        <v>0</v>
      </c>
      <c r="D12" s="303">
        <v>0.3</v>
      </c>
      <c r="E12" s="303">
        <v>0.4</v>
      </c>
      <c r="F12" s="303">
        <v>0.3</v>
      </c>
      <c r="G12" s="304"/>
      <c r="H12" s="304"/>
      <c r="I12" s="309"/>
      <c r="J12" s="309"/>
    </row>
    <row r="13" spans="1:10" ht="15">
      <c r="A13" s="298"/>
      <c r="B13" s="104"/>
      <c r="C13" s="247"/>
      <c r="D13" s="304"/>
      <c r="E13" s="304"/>
      <c r="F13" s="304"/>
      <c r="G13" s="304"/>
      <c r="H13" s="310"/>
      <c r="I13" s="311"/>
      <c r="J13" s="311"/>
    </row>
    <row r="14" spans="1:10" ht="15">
      <c r="A14" s="297" t="str">
        <f>VENDA!B75</f>
        <v>04.</v>
      </c>
      <c r="B14" s="246" t="str">
        <f>VENDA!C75</f>
        <v>INFRAESTRUTURA / SUPERESTRUTURA</v>
      </c>
      <c r="C14" s="246">
        <f>VENDA!G88</f>
        <v>0</v>
      </c>
      <c r="D14" s="312"/>
      <c r="E14" s="313">
        <v>0.4</v>
      </c>
      <c r="F14" s="313">
        <v>0.3</v>
      </c>
      <c r="G14" s="313">
        <v>0.3</v>
      </c>
      <c r="H14" s="314"/>
      <c r="I14" s="311"/>
      <c r="J14" s="311"/>
    </row>
    <row r="15" spans="1:10" ht="15">
      <c r="A15" s="299"/>
      <c r="B15" s="105"/>
      <c r="C15" s="246"/>
      <c r="D15" s="304"/>
      <c r="E15" s="304"/>
      <c r="F15" s="304"/>
      <c r="G15" s="315"/>
      <c r="H15" s="310"/>
      <c r="I15" s="311"/>
      <c r="J15" s="311"/>
    </row>
    <row r="16" spans="1:10" ht="15">
      <c r="A16" s="297" t="str">
        <f>VENDA!B90</f>
        <v>05.</v>
      </c>
      <c r="B16" s="246" t="str">
        <f>VENDA!C90</f>
        <v xml:space="preserve">COBERTURA </v>
      </c>
      <c r="C16" s="246">
        <f>VENDA!G103</f>
        <v>0</v>
      </c>
      <c r="D16" s="304"/>
      <c r="E16" s="303">
        <v>0.3</v>
      </c>
      <c r="F16" s="303">
        <v>0.3</v>
      </c>
      <c r="G16" s="303">
        <v>0.4</v>
      </c>
      <c r="H16" s="310"/>
      <c r="I16" s="311"/>
      <c r="J16" s="311"/>
    </row>
    <row r="17" spans="1:10" ht="15">
      <c r="A17" s="298"/>
      <c r="B17" s="104"/>
      <c r="C17" s="247"/>
      <c r="D17" s="317"/>
      <c r="E17" s="317"/>
      <c r="F17" s="317"/>
      <c r="G17" s="316"/>
      <c r="H17" s="310"/>
      <c r="I17" s="311"/>
      <c r="J17" s="311"/>
    </row>
    <row r="18" spans="1:10" ht="15">
      <c r="A18" s="297" t="str">
        <f>VENDA!B105</f>
        <v>06.</v>
      </c>
      <c r="B18" s="246" t="str">
        <f>VENDA!C105</f>
        <v>ALVENARIA / REVESTIMENTO</v>
      </c>
      <c r="C18" s="246">
        <f>VENDA!G115</f>
        <v>0</v>
      </c>
      <c r="D18" s="317"/>
      <c r="E18" s="303">
        <v>0.3</v>
      </c>
      <c r="F18" s="303">
        <v>0.3</v>
      </c>
      <c r="G18" s="303">
        <v>0.4</v>
      </c>
      <c r="H18" s="310"/>
      <c r="I18" s="311"/>
      <c r="J18" s="311"/>
    </row>
    <row r="19" spans="1:10" ht="15">
      <c r="A19" s="298"/>
      <c r="B19" s="104"/>
      <c r="C19" s="247"/>
      <c r="D19" s="304"/>
      <c r="E19" s="304"/>
      <c r="F19" s="310"/>
      <c r="G19" s="304"/>
      <c r="H19" s="310"/>
      <c r="I19" s="311"/>
      <c r="J19" s="311"/>
    </row>
    <row r="20" spans="1:10" ht="15">
      <c r="A20" s="297" t="str">
        <f>VENDA!B117</f>
        <v>07.</v>
      </c>
      <c r="B20" s="246" t="str">
        <f>VENDA!C117</f>
        <v>CONTRAPISO / PISO</v>
      </c>
      <c r="C20" s="246">
        <f>VENDA!G138</f>
        <v>0</v>
      </c>
      <c r="D20" s="304"/>
      <c r="E20" s="314"/>
      <c r="F20" s="314"/>
      <c r="G20" s="303">
        <v>0.3</v>
      </c>
      <c r="H20" s="303">
        <v>0.3</v>
      </c>
      <c r="I20" s="303">
        <v>0.4</v>
      </c>
      <c r="J20" s="311"/>
    </row>
    <row r="21" spans="1:10" ht="15">
      <c r="A21" s="298"/>
      <c r="B21" s="104"/>
      <c r="C21" s="247"/>
      <c r="D21" s="304"/>
      <c r="E21" s="304"/>
      <c r="F21" s="304"/>
      <c r="G21" s="304"/>
      <c r="H21" s="310"/>
      <c r="I21" s="311"/>
      <c r="J21" s="311"/>
    </row>
    <row r="22" spans="1:10" ht="15">
      <c r="A22" s="297" t="str">
        <f>VENDA!B140</f>
        <v>08.</v>
      </c>
      <c r="B22" s="246" t="str">
        <f>VENDA!C140</f>
        <v>FORRO</v>
      </c>
      <c r="C22" s="246">
        <f>VENDA!G145</f>
        <v>0</v>
      </c>
      <c r="D22" s="304"/>
      <c r="E22" s="304"/>
      <c r="F22" s="314"/>
      <c r="G22" s="303">
        <v>0.3</v>
      </c>
      <c r="H22" s="303">
        <v>0.3</v>
      </c>
      <c r="I22" s="303">
        <v>0.4</v>
      </c>
      <c r="J22" s="311"/>
    </row>
    <row r="23" spans="1:10" ht="15">
      <c r="A23" s="298"/>
      <c r="B23" s="104"/>
      <c r="C23" s="247"/>
      <c r="D23" s="304"/>
      <c r="E23" s="304"/>
      <c r="F23" s="304"/>
      <c r="G23" s="304"/>
      <c r="H23" s="310"/>
      <c r="I23" s="311"/>
      <c r="J23" s="311"/>
    </row>
    <row r="24" spans="1:10" ht="15">
      <c r="A24" s="297" t="str">
        <f>VENDA!B147</f>
        <v>09.</v>
      </c>
      <c r="B24" s="246" t="str">
        <f>VENDA!C147</f>
        <v>ESQUADRIAS  E  FERRAGENS</v>
      </c>
      <c r="C24" s="246">
        <f>VENDA!G166</f>
        <v>0</v>
      </c>
      <c r="D24" s="304"/>
      <c r="E24" s="304"/>
      <c r="F24" s="303">
        <v>0.3</v>
      </c>
      <c r="G24" s="303">
        <v>0.3</v>
      </c>
      <c r="H24" s="303">
        <v>0.4</v>
      </c>
      <c r="I24" s="311"/>
      <c r="J24" s="311"/>
    </row>
    <row r="25" spans="1:10" ht="15">
      <c r="A25" s="298"/>
      <c r="B25" s="104"/>
      <c r="C25" s="247"/>
      <c r="D25" s="304"/>
      <c r="E25" s="304"/>
      <c r="F25" s="310"/>
      <c r="G25" s="304"/>
      <c r="H25" s="304"/>
      <c r="I25" s="308"/>
      <c r="J25" s="308"/>
    </row>
    <row r="26" spans="1:10" ht="15">
      <c r="A26" s="297" t="str">
        <f>VENDA!B168</f>
        <v>10.</v>
      </c>
      <c r="B26" s="246" t="str">
        <f>VENDA!C168</f>
        <v>DIVERSOS</v>
      </c>
      <c r="C26" s="246">
        <f>VENDA!G177</f>
        <v>0</v>
      </c>
      <c r="D26" s="304"/>
      <c r="E26" s="304"/>
      <c r="F26" s="318">
        <v>0.25</v>
      </c>
      <c r="G26" s="318">
        <v>0.25</v>
      </c>
      <c r="H26" s="318">
        <v>0.25</v>
      </c>
      <c r="I26" s="318">
        <v>0.25</v>
      </c>
      <c r="J26" s="308"/>
    </row>
    <row r="27" spans="1:10" ht="15">
      <c r="A27" s="298"/>
      <c r="B27" s="104"/>
      <c r="C27" s="247"/>
      <c r="D27" s="304"/>
      <c r="E27" s="304"/>
      <c r="F27" s="304"/>
      <c r="G27" s="304"/>
      <c r="H27" s="310"/>
      <c r="I27" s="311"/>
      <c r="J27" s="308"/>
    </row>
    <row r="28" spans="1:10" ht="15">
      <c r="A28" s="297" t="str">
        <f>VENDA!B179</f>
        <v>11.</v>
      </c>
      <c r="B28" s="246" t="str">
        <f>VENDA!C179</f>
        <v>TRATAMENTO  E  PINTURA</v>
      </c>
      <c r="C28" s="246">
        <f>VENDA!G191</f>
        <v>0</v>
      </c>
      <c r="D28" s="304"/>
      <c r="E28" s="304"/>
      <c r="F28" s="304"/>
      <c r="G28" s="304"/>
      <c r="H28" s="303">
        <v>0.3</v>
      </c>
      <c r="I28" s="303">
        <v>0.3</v>
      </c>
      <c r="J28" s="303">
        <v>0.4</v>
      </c>
    </row>
    <row r="29" spans="1:10" ht="15">
      <c r="A29" s="298"/>
      <c r="B29" s="104"/>
      <c r="C29" s="247"/>
      <c r="D29" s="317"/>
      <c r="E29" s="317"/>
      <c r="F29" s="304"/>
      <c r="G29" s="304"/>
      <c r="H29" s="316"/>
      <c r="I29" s="319"/>
      <c r="J29" s="319"/>
    </row>
    <row r="30" spans="1:10" ht="15">
      <c r="A30" s="297" t="str">
        <f>VENDA!B193</f>
        <v>12.</v>
      </c>
      <c r="B30" s="246" t="str">
        <f>VENDA!C193</f>
        <v>AGENCIAMENTO EXTERNO</v>
      </c>
      <c r="C30" s="246">
        <f>VENDA!G209</f>
        <v>0</v>
      </c>
      <c r="D30" s="317"/>
      <c r="E30" s="317"/>
      <c r="F30" s="304"/>
      <c r="G30" s="304"/>
      <c r="H30" s="303">
        <v>0.3</v>
      </c>
      <c r="I30" s="303">
        <v>0.3</v>
      </c>
      <c r="J30" s="303">
        <v>0.4</v>
      </c>
    </row>
    <row r="31" spans="1:10" ht="15">
      <c r="A31" s="300"/>
      <c r="B31" s="106"/>
      <c r="C31" s="246"/>
      <c r="D31" s="304"/>
      <c r="E31" s="304"/>
      <c r="F31" s="304"/>
      <c r="G31" s="304"/>
      <c r="H31" s="304"/>
      <c r="I31" s="308"/>
      <c r="J31" s="308"/>
    </row>
    <row r="32" spans="1:10" ht="15">
      <c r="A32" s="297" t="str">
        <f>VENDA!B212</f>
        <v>13.01</v>
      </c>
      <c r="B32" s="246" t="str">
        <f>VENDA!C212</f>
        <v>ELÉTRICAS E LUMINOTÉCNICO</v>
      </c>
      <c r="C32" s="246">
        <f>VENDA!G279</f>
        <v>0</v>
      </c>
      <c r="D32" s="304"/>
      <c r="E32" s="304"/>
      <c r="F32" s="318">
        <v>0.25</v>
      </c>
      <c r="G32" s="318">
        <v>0.25</v>
      </c>
      <c r="H32" s="318">
        <v>0.25</v>
      </c>
      <c r="I32" s="318">
        <v>0.25</v>
      </c>
      <c r="J32" s="308"/>
    </row>
    <row r="33" spans="1:10" ht="15">
      <c r="A33" s="300"/>
      <c r="B33" s="106"/>
      <c r="C33" s="246"/>
      <c r="D33" s="304"/>
      <c r="E33" s="304"/>
      <c r="F33" s="304"/>
      <c r="G33" s="304"/>
      <c r="H33" s="304"/>
      <c r="I33" s="308"/>
      <c r="J33" s="308"/>
    </row>
    <row r="34" spans="1:10" ht="45">
      <c r="A34" s="297" t="str">
        <f>VENDA!B280</f>
        <v>13.02</v>
      </c>
      <c r="B34" s="259" t="str">
        <f>VENDA!C280</f>
        <v>CABEAMENTO ESTRUTURADO  (ENTRADA DE OPERADORA, E ALIMENTADORES - DISTRIBUIDOR DO EDIFICIO BD / PTR  E FD EM RACK DE PAREDE)</v>
      </c>
      <c r="C34" s="246">
        <f>VENDA!G302</f>
        <v>0</v>
      </c>
      <c r="D34" s="304"/>
      <c r="E34" s="304"/>
      <c r="F34" s="320"/>
      <c r="G34" s="306"/>
      <c r="H34" s="303">
        <v>0.5</v>
      </c>
      <c r="I34" s="318">
        <v>0.5</v>
      </c>
      <c r="J34" s="309"/>
    </row>
    <row r="35" spans="1:10" ht="15">
      <c r="A35" s="300"/>
      <c r="B35" s="106"/>
      <c r="C35" s="246"/>
      <c r="D35" s="304"/>
      <c r="E35" s="304"/>
      <c r="F35" s="304"/>
      <c r="G35" s="304"/>
      <c r="H35" s="304"/>
      <c r="I35" s="308"/>
      <c r="J35" s="308"/>
    </row>
    <row r="36" spans="1:10" ht="30">
      <c r="A36" s="297" t="str">
        <f>VENDA!B303</f>
        <v>13.03</v>
      </c>
      <c r="B36" s="259" t="str">
        <f>VENDA!C303</f>
        <v>SISTEMA DE PROTEÇÃO CONTRA DESCARGAS ATMOSFÉRICAS - SPDA</v>
      </c>
      <c r="C36" s="246">
        <f>VENDA!G332</f>
        <v>0</v>
      </c>
      <c r="D36" s="304"/>
      <c r="E36" s="304"/>
      <c r="F36" s="304"/>
      <c r="G36" s="306"/>
      <c r="H36" s="303">
        <v>0.5</v>
      </c>
      <c r="I36" s="303">
        <v>0.5</v>
      </c>
      <c r="J36" s="309"/>
    </row>
    <row r="37" spans="1:10" ht="15">
      <c r="A37" s="300"/>
      <c r="B37" s="106"/>
      <c r="C37" s="246"/>
      <c r="D37" s="304"/>
      <c r="E37" s="304"/>
      <c r="F37" s="304"/>
      <c r="G37" s="304"/>
      <c r="H37" s="304"/>
      <c r="I37" s="308"/>
      <c r="J37" s="308"/>
    </row>
    <row r="38" spans="1:10" ht="15">
      <c r="A38" s="297" t="str">
        <f>VENDA!B333</f>
        <v>13.04</v>
      </c>
      <c r="B38" s="259" t="str">
        <f>VENDA!C333</f>
        <v>SISTEMA DE SEGURANÇA (SDAI, CFTV)</v>
      </c>
      <c r="C38" s="246">
        <f>VENDA!G374</f>
        <v>0</v>
      </c>
      <c r="D38" s="304"/>
      <c r="E38" s="304"/>
      <c r="F38" s="304"/>
      <c r="G38" s="320"/>
      <c r="H38" s="303">
        <v>0.5</v>
      </c>
      <c r="I38" s="303">
        <v>0.5</v>
      </c>
      <c r="J38" s="309"/>
    </row>
    <row r="39" spans="1:10" ht="15">
      <c r="A39" s="300"/>
      <c r="B39" s="106"/>
      <c r="C39" s="246"/>
      <c r="D39" s="304"/>
      <c r="E39" s="304"/>
      <c r="F39" s="304"/>
      <c r="G39" s="304"/>
      <c r="H39" s="304"/>
      <c r="I39" s="308"/>
      <c r="J39" s="308"/>
    </row>
    <row r="40" spans="1:10" ht="15">
      <c r="A40" s="297" t="str">
        <f>VENDA!B375</f>
        <v>13.05</v>
      </c>
      <c r="B40" s="259" t="str">
        <f>VENDA!C375</f>
        <v>SEGURANÇA (Deteccão e Alarme de Incêndio)</v>
      </c>
      <c r="C40" s="246">
        <f>VENDA!G399</f>
        <v>0</v>
      </c>
      <c r="D40" s="304"/>
      <c r="E40" s="304"/>
      <c r="F40" s="304"/>
      <c r="G40" s="303">
        <v>0.5</v>
      </c>
      <c r="H40" s="303">
        <v>0.5</v>
      </c>
      <c r="I40" s="308"/>
      <c r="J40" s="308"/>
    </row>
    <row r="41" spans="1:10" ht="15">
      <c r="A41" s="300"/>
      <c r="B41" s="106"/>
      <c r="C41" s="246"/>
      <c r="D41" s="304"/>
      <c r="E41" s="304"/>
      <c r="F41" s="304"/>
      <c r="G41" s="304"/>
      <c r="H41" s="304"/>
      <c r="I41" s="308"/>
      <c r="J41" s="308"/>
    </row>
    <row r="42" spans="1:10" ht="15">
      <c r="A42" s="297" t="str">
        <f>VENDA!B400</f>
        <v>13.06</v>
      </c>
      <c r="B42" s="259" t="str">
        <f>VENDA!C400</f>
        <v>SONORIZAÇÃO</v>
      </c>
      <c r="C42" s="246">
        <f>VENDA!G408</f>
        <v>0</v>
      </c>
      <c r="D42" s="304"/>
      <c r="E42" s="304"/>
      <c r="F42" s="304"/>
      <c r="G42" s="303">
        <v>0.5</v>
      </c>
      <c r="H42" s="303">
        <v>0.5</v>
      </c>
      <c r="I42" s="308"/>
      <c r="J42" s="308"/>
    </row>
    <row r="43" spans="1:10" ht="15">
      <c r="A43" s="300"/>
      <c r="B43" s="106"/>
      <c r="C43" s="246"/>
      <c r="D43" s="304"/>
      <c r="E43" s="304"/>
      <c r="F43" s="304"/>
      <c r="G43" s="306"/>
      <c r="H43" s="306"/>
      <c r="I43" s="308"/>
      <c r="J43" s="308"/>
    </row>
    <row r="44" spans="1:10" ht="15">
      <c r="A44" s="297" t="str">
        <f>VENDA!B409</f>
        <v>13.07</v>
      </c>
      <c r="B44" s="259" t="str">
        <f>VENDA!C409</f>
        <v>HIDROSSANITÁRIO</v>
      </c>
      <c r="C44" s="246">
        <f>VENDA!G456</f>
        <v>0</v>
      </c>
      <c r="D44" s="304"/>
      <c r="E44" s="304"/>
      <c r="F44" s="304"/>
      <c r="G44" s="303">
        <v>1</v>
      </c>
      <c r="H44" s="304"/>
      <c r="I44" s="308"/>
      <c r="J44" s="308"/>
    </row>
    <row r="45" spans="1:10" ht="15">
      <c r="A45" s="300"/>
      <c r="B45" s="106"/>
      <c r="C45" s="246"/>
      <c r="D45" s="304"/>
      <c r="E45" s="304"/>
      <c r="F45" s="304"/>
      <c r="G45" s="304"/>
      <c r="H45" s="304"/>
      <c r="I45" s="308"/>
      <c r="J45" s="308"/>
    </row>
    <row r="46" spans="1:10" ht="15">
      <c r="A46" s="297" t="str">
        <f>VENDA!B457</f>
        <v>13.08</v>
      </c>
      <c r="B46" s="259" t="str">
        <f>VENDA!C457</f>
        <v>PREVENÇÃO E PROTEÇÃO CONTRA INCÊNDIO - PPCI</v>
      </c>
      <c r="C46" s="246">
        <f>VENDA!G485</f>
        <v>0</v>
      </c>
      <c r="D46" s="304"/>
      <c r="E46" s="304"/>
      <c r="F46" s="304"/>
      <c r="G46" s="320"/>
      <c r="H46" s="304"/>
      <c r="I46" s="303">
        <v>0.4</v>
      </c>
      <c r="J46" s="303">
        <v>0.6</v>
      </c>
    </row>
    <row r="47" spans="1:10" ht="14.25">
      <c r="A47" s="301"/>
      <c r="B47" s="104"/>
      <c r="C47" s="104"/>
      <c r="D47" s="317"/>
      <c r="E47" s="317"/>
      <c r="F47" s="317"/>
      <c r="G47" s="317"/>
      <c r="H47" s="316"/>
      <c r="I47" s="319"/>
      <c r="J47" s="319"/>
    </row>
    <row r="48" spans="1:10" ht="15">
      <c r="A48" s="297" t="str">
        <f>VENDA!B488</f>
        <v>14.</v>
      </c>
      <c r="B48" s="246" t="str">
        <f>VENDA!C488</f>
        <v>SERVIÇOS TÉCNICOS</v>
      </c>
      <c r="C48" s="246">
        <f>VENDA!G499</f>
        <v>0</v>
      </c>
      <c r="D48" s="303">
        <v>0.05</v>
      </c>
      <c r="E48" s="303">
        <v>0.15</v>
      </c>
      <c r="F48" s="303">
        <v>0.2</v>
      </c>
      <c r="G48" s="303">
        <v>0.2</v>
      </c>
      <c r="H48" s="303">
        <v>0.2</v>
      </c>
      <c r="I48" s="303">
        <v>0.15</v>
      </c>
      <c r="J48" s="303">
        <v>0.05</v>
      </c>
    </row>
    <row r="49" spans="1:10" ht="15">
      <c r="A49" s="300"/>
      <c r="B49" s="106"/>
      <c r="C49" s="246"/>
      <c r="D49" s="304"/>
      <c r="E49" s="304"/>
      <c r="F49" s="304"/>
      <c r="G49" s="304"/>
      <c r="H49" s="304"/>
      <c r="I49" s="308"/>
      <c r="J49" s="308"/>
    </row>
    <row r="50" spans="1:10" ht="15">
      <c r="A50" s="297" t="str">
        <f>VENDA!B501</f>
        <v>15.</v>
      </c>
      <c r="B50" s="259" t="str">
        <f>VENDA!C501</f>
        <v>COMPLEMENTARES</v>
      </c>
      <c r="C50" s="246">
        <f>VENDA!G513</f>
        <v>0</v>
      </c>
      <c r="D50" s="303">
        <v>0.55000000000000004</v>
      </c>
      <c r="E50" s="303">
        <v>0.05</v>
      </c>
      <c r="F50" s="303">
        <v>0.05</v>
      </c>
      <c r="G50" s="303">
        <v>0.05</v>
      </c>
      <c r="H50" s="303">
        <v>0.05</v>
      </c>
      <c r="I50" s="303">
        <v>0.05</v>
      </c>
      <c r="J50" s="303">
        <v>0.2</v>
      </c>
    </row>
    <row r="51" spans="1:10" ht="15.75">
      <c r="A51" s="376"/>
      <c r="B51" s="377"/>
      <c r="C51" s="248">
        <f>C8+C10+C12+C14+C16+C18+C20+C22+C24+C26+C28+C30+C32+C34+C36+C38+C40+C42+C44+C46+C48+C50</f>
        <v>0</v>
      </c>
      <c r="D51" s="107"/>
      <c r="E51" s="107"/>
      <c r="F51" s="107"/>
      <c r="G51" s="107"/>
      <c r="H51" s="107"/>
      <c r="I51" s="249"/>
      <c r="J51" s="249"/>
    </row>
    <row r="52" spans="1:10" ht="15">
      <c r="A52" s="378" t="s">
        <v>1499</v>
      </c>
      <c r="B52" s="379"/>
      <c r="C52" s="379"/>
      <c r="D52" s="250">
        <f t="shared" ref="D52:J52" si="0">(($C$48*D48)+($C$8*D8)+($C$10*D10)+($C$12*D12)+($C$14*D14)+($C$16*D16)+($C$18*D18)+($C$20*D20)+($C$22*D22)+($C$24*D24)+($C$26*D26)+($C$28*D28)+($C$30*D30)+($C$32*D32)+($C$34*D34)+($C$36*D36)+($C$38*D38)+($C$40*D40)+($C$42*D42)+($C$44*D44)+($C$46*D46)+($C$50*D50))</f>
        <v>0</v>
      </c>
      <c r="E52" s="250">
        <f t="shared" si="0"/>
        <v>0</v>
      </c>
      <c r="F52" s="250">
        <f t="shared" si="0"/>
        <v>0</v>
      </c>
      <c r="G52" s="250">
        <f t="shared" si="0"/>
        <v>0</v>
      </c>
      <c r="H52" s="250">
        <f t="shared" si="0"/>
        <v>0</v>
      </c>
      <c r="I52" s="250">
        <f t="shared" si="0"/>
        <v>0</v>
      </c>
      <c r="J52" s="250">
        <f t="shared" si="0"/>
        <v>0</v>
      </c>
    </row>
    <row r="53" spans="1:10" ht="15">
      <c r="A53" s="251"/>
      <c r="B53" s="252"/>
      <c r="C53" s="252"/>
      <c r="D53" s="253" t="e">
        <f t="shared" ref="D53:J53" si="1">ROUND(D52/$J$54,4)</f>
        <v>#DIV/0!</v>
      </c>
      <c r="E53" s="253" t="e">
        <f t="shared" si="1"/>
        <v>#DIV/0!</v>
      </c>
      <c r="F53" s="253" t="e">
        <f t="shared" si="1"/>
        <v>#DIV/0!</v>
      </c>
      <c r="G53" s="253" t="e">
        <f t="shared" si="1"/>
        <v>#DIV/0!</v>
      </c>
      <c r="H53" s="253" t="e">
        <f t="shared" si="1"/>
        <v>#DIV/0!</v>
      </c>
      <c r="I53" s="253" t="e">
        <f t="shared" si="1"/>
        <v>#DIV/0!</v>
      </c>
      <c r="J53" s="253" t="e">
        <f t="shared" si="1"/>
        <v>#DIV/0!</v>
      </c>
    </row>
    <row r="54" spans="1:10" ht="15">
      <c r="A54" s="380" t="s">
        <v>1059</v>
      </c>
      <c r="B54" s="381"/>
      <c r="C54" s="381"/>
      <c r="D54" s="254">
        <f>D52</f>
        <v>0</v>
      </c>
      <c r="E54" s="254">
        <f>D54+E52</f>
        <v>0</v>
      </c>
      <c r="F54" s="254">
        <f>E54+F52</f>
        <v>0</v>
      </c>
      <c r="G54" s="254">
        <f>F54+G52</f>
        <v>0</v>
      </c>
      <c r="H54" s="254">
        <f>G54+H52</f>
        <v>0</v>
      </c>
      <c r="I54" s="254">
        <f>H54+I52</f>
        <v>0</v>
      </c>
      <c r="J54" s="348">
        <f>J52+I54</f>
        <v>0</v>
      </c>
    </row>
    <row r="55" spans="1:10" ht="14.25">
      <c r="A55" s="255"/>
      <c r="B55" s="256"/>
      <c r="C55" s="256"/>
      <c r="D55" s="257"/>
      <c r="E55" s="257"/>
      <c r="F55" s="257"/>
      <c r="G55" s="257"/>
      <c r="H55" s="258"/>
      <c r="I55" s="96"/>
      <c r="J55" s="96"/>
    </row>
    <row r="56" spans="1:10" ht="61.5" customHeight="1">
      <c r="A56" s="382" t="s">
        <v>34</v>
      </c>
      <c r="B56" s="383"/>
      <c r="C56" s="383"/>
      <c r="D56" s="383"/>
      <c r="E56" s="383"/>
      <c r="F56" s="383"/>
      <c r="G56" s="383"/>
      <c r="H56" s="383"/>
      <c r="I56" s="383"/>
      <c r="J56" s="384"/>
    </row>
  </sheetData>
  <sheetProtection selectLockedCells="1" selectUnlockedCells="1"/>
  <mergeCells count="6">
    <mergeCell ref="A51:B51"/>
    <mergeCell ref="A52:C52"/>
    <mergeCell ref="A54:C54"/>
    <mergeCell ref="A56:J56"/>
    <mergeCell ref="D1:J1"/>
    <mergeCell ref="D4:J4"/>
  </mergeCells>
  <printOptions horizontalCentered="1"/>
  <pageMargins left="0.78740157480314965" right="0.27559055118110237" top="0.78740157480314965" bottom="0.27559055118110237" header="0" footer="0.19685039370078741"/>
  <pageSetup paperSize="9" scale="43" firstPageNumber="113" fitToHeight="0" orientation="landscape" useFirstPageNumber="1" horizontalDpi="300" verticalDpi="300" r:id="rId1"/>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5</vt:i4>
      </vt:variant>
    </vt:vector>
  </HeadingPairs>
  <TitlesOfParts>
    <vt:vector size="9" baseType="lpstr">
      <vt:lpstr>VENDA</vt:lpstr>
      <vt:lpstr>CPU</vt:lpstr>
      <vt:lpstr>BDI </vt:lpstr>
      <vt:lpstr>CRONOGRAMA (18 meses)</vt:lpstr>
      <vt:lpstr>'BDI '!Area_de_impressao</vt:lpstr>
      <vt:lpstr>CPU!Area_de_impressao</vt:lpstr>
      <vt:lpstr>VENDA!Area_de_impressao</vt:lpstr>
      <vt:lpstr>CPU!Titulos_de_impressao</vt:lpstr>
      <vt:lpstr>VENDA!Titulos_de_impressao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Ivy Fermon Cardoso da Costa</cp:lastModifiedBy>
  <cp:lastPrinted>2016-08-26T18:37:23Z</cp:lastPrinted>
  <dcterms:created xsi:type="dcterms:W3CDTF">2013-03-02T23:35:38Z</dcterms:created>
  <dcterms:modified xsi:type="dcterms:W3CDTF">2016-09-19T13:32:41Z</dcterms:modified>
</cp:coreProperties>
</file>