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600" windowHeight="10170" activeTab="0"/>
  </bookViews>
  <sheets>
    <sheet name="Preenchido" sheetId="1" r:id="rId1"/>
    <sheet name="vazio" sheetId="2" r:id="rId2"/>
  </sheets>
  <definedNames/>
  <calcPr fullCalcOnLoad="1"/>
</workbook>
</file>

<file path=xl/sharedStrings.xml><?xml version="1.0" encoding="utf-8"?>
<sst xmlns="http://schemas.openxmlformats.org/spreadsheetml/2006/main" count="540" uniqueCount="198">
  <si>
    <t>DESCRIÇÃO DE SERVIÇOS</t>
  </si>
  <si>
    <t>QUANT.</t>
  </si>
  <si>
    <t>UNID.</t>
  </si>
  <si>
    <t>UNIT.</t>
  </si>
  <si>
    <t>ITEM</t>
  </si>
  <si>
    <t>TOTAL</t>
  </si>
  <si>
    <t>TOTAL PARCIAL</t>
  </si>
  <si>
    <t>VALOR TOTAL (R$)</t>
  </si>
  <si>
    <t>CRONOGRAMA FÍSICO FINANCEIRO</t>
  </si>
  <si>
    <t>OBRAS :</t>
  </si>
  <si>
    <t xml:space="preserve">Serviço:  </t>
  </si>
  <si>
    <t>Projeto Básico:</t>
  </si>
  <si>
    <t xml:space="preserve">Empresa : </t>
  </si>
  <si>
    <t>VALOR UNITÁRIO</t>
  </si>
  <si>
    <t>30 DIAS</t>
  </si>
  <si>
    <t>60 DIAS</t>
  </si>
  <si>
    <t>FONTES:</t>
  </si>
  <si>
    <t>ud</t>
  </si>
  <si>
    <t>m³</t>
  </si>
  <si>
    <t>IBRAM/MinC</t>
  </si>
  <si>
    <t>Coordenação de Espaços Museais, Arquitetura e Expografia</t>
  </si>
  <si>
    <t>Boletim de Medição</t>
  </si>
  <si>
    <t>m²</t>
  </si>
  <si>
    <t>90 DIAS</t>
  </si>
  <si>
    <t>120 DIAS</t>
  </si>
  <si>
    <t>1.4</t>
  </si>
  <si>
    <t>1. INSTALAÇÃO DA OBRA</t>
  </si>
  <si>
    <t>2.1</t>
  </si>
  <si>
    <t>FONTE</t>
  </si>
  <si>
    <t>CÓDIGO</t>
  </si>
  <si>
    <t>74209/001</t>
  </si>
  <si>
    <t xml:space="preserve">AD 30.05.0050 (A) </t>
  </si>
  <si>
    <t>PLACA DE OBRA EM CHAPA DE ACO GALVANIZADO</t>
  </si>
  <si>
    <t>1.2</t>
  </si>
  <si>
    <t>1.5</t>
  </si>
  <si>
    <t>1.1</t>
  </si>
  <si>
    <t>1.3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</si>
  <si>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</si>
  <si>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</si>
  <si>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</si>
  <si>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</si>
  <si>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</si>
  <si>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</si>
  <si>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</si>
  <si>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</si>
  <si>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</si>
  <si>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4.2</t>
  </si>
  <si>
    <t>4.3</t>
  </si>
  <si>
    <t>4.4</t>
  </si>
  <si>
    <t>4.5</t>
  </si>
  <si>
    <t>4.6</t>
  </si>
  <si>
    <t>4.7</t>
  </si>
  <si>
    <t>BDI (24,5% do total)</t>
  </si>
  <si>
    <t>INSTAL/LIGACAO PROVISORIA ELETRICA BAIXA TENSAO P/CANT OBRA OBRA,M3-CHAVE 100A CARGA 3KWH,20CV EXCL FORN MEDIDOR</t>
  </si>
  <si>
    <t>LONA PLASTICA PRETA, ESPESSURA 150 MICRAS - FORNECIMENTO E COLOCAÇÃO</t>
  </si>
  <si>
    <t>BARRACAO PARA DEPOSITO EM TABUAS DE MADEIRA, COBERTURA EM FIBROCIMENTO 4 MM, INCLUSO PISO ARGAMASSA TRAÇO 1:6 (CIMENTO E AREIA)</t>
  </si>
  <si>
    <t>EXTINTOR DE INCENDIO C/ CARGA GAS CARBONICO CO2 6KG</t>
  </si>
  <si>
    <t>EXTINTOR DE INCENDIO C/ CARGA DE AGUA PRESSURIZADA AP 10L</t>
  </si>
  <si>
    <t>1.6</t>
  </si>
  <si>
    <t>1.7</t>
  </si>
  <si>
    <t>unid</t>
  </si>
  <si>
    <t>m</t>
  </si>
  <si>
    <t>4.8</t>
  </si>
  <si>
    <t>4.9</t>
  </si>
  <si>
    <t>4.10</t>
  </si>
  <si>
    <t>TELHAMENTO</t>
  </si>
  <si>
    <t>5.1</t>
  </si>
  <si>
    <t>5.2</t>
  </si>
  <si>
    <t>5.3</t>
  </si>
  <si>
    <t>5.4</t>
  </si>
  <si>
    <t>5.5</t>
  </si>
  <si>
    <t>MADEIRAMENTO</t>
  </si>
  <si>
    <t>RECOLOCACAO DE MADEIRAMENTO DO TELHADO - CAIBROS</t>
  </si>
  <si>
    <t>RECOLOCACAO DE MADEIRAMENTO DO TELHADO - RIPAS</t>
  </si>
  <si>
    <t>IMUNIZACAO MADEIRAMENTO COBERTURA COM IMUNIZANTE INCOLOR</t>
  </si>
  <si>
    <t>FORROS</t>
  </si>
  <si>
    <t>SINAPI RJ</t>
  </si>
  <si>
    <t>6.1</t>
  </si>
  <si>
    <t>6.2</t>
  </si>
  <si>
    <t>6.3</t>
  </si>
  <si>
    <t>6.4</t>
  </si>
  <si>
    <t>6.5</t>
  </si>
  <si>
    <t>6.6</t>
  </si>
  <si>
    <t>SCO RJ</t>
  </si>
  <si>
    <t>LIMPEZA FINAL DA OBRA</t>
  </si>
  <si>
    <t>TRANSPORTE LOCAL EM LEITO NATURAL, COM CAMINHAO BASCULANTE 6M3</t>
  </si>
  <si>
    <t>h</t>
  </si>
  <si>
    <t>FEITOR OU ENCARREGADO GERAL</t>
  </si>
  <si>
    <t>ELETRICISTA OU OFICIAL ELETRICISTA</t>
  </si>
  <si>
    <t>ENCANADOR OU BOMBEIRO HIDRAULICO</t>
  </si>
  <si>
    <t>74210/001</t>
  </si>
  <si>
    <t>73960/001</t>
  </si>
  <si>
    <t>RETIRADA DE TELHAS DE CERAMICAS</t>
  </si>
  <si>
    <t>RETIRADA DE CUMEEIRAS CERAMICAS</t>
  </si>
  <si>
    <t>RECOLOCACAO DE TELHAS CERAMICAS, CONSIDERANDO REAPROVEITAMENTO DE MATERIAL (Recolocação de telhas com amarração)</t>
  </si>
  <si>
    <t>CUMEEIRA COM TELHA CERAMICA EMBOCADA COM ARGAMASSA TRACO 1:2:8 (CIMENTO, CAL HIDRATADA E AREIA)</t>
  </si>
  <si>
    <t>CABO DE COBRE NU 6MM2 MEIO-DURO</t>
  </si>
  <si>
    <t>ENGENHEIRO OU ARQUITETO /PLENO - DE OBRA (2X160h)</t>
  </si>
  <si>
    <t>RETIRADA DE ENTULHO E CARGA MANUAL EM CAMINHÃO BASCULANTE.</t>
  </si>
  <si>
    <t>1.8</t>
  </si>
  <si>
    <t>1.9</t>
  </si>
  <si>
    <t>1.10</t>
  </si>
  <si>
    <t>1.11</t>
  </si>
  <si>
    <t>SINAPI MG</t>
  </si>
  <si>
    <t>MUSEU REGIONAL CASA DOS OTTONI</t>
  </si>
  <si>
    <t>73999/001</t>
  </si>
  <si>
    <t>BEIRAL DE CACHORRADA E GUARDA-PÓ</t>
  </si>
  <si>
    <t>SERVENTE</t>
  </si>
  <si>
    <t>PINTURA COM CAL, TRES DEMAOS (esteira de taquara)</t>
  </si>
  <si>
    <t>arquiteta</t>
  </si>
  <si>
    <t xml:space="preserve">Nº 08 / 2013 CEMAE/DEPMUS/IBRAM-RJ </t>
  </si>
  <si>
    <t>MOBILIZAÇÃO E DESMOBILIZAÇÃO DE CANTEIRO</t>
  </si>
  <si>
    <t>2. CONHECIMENTO DO BEM</t>
  </si>
  <si>
    <t>IMPRESSÃO EM TELA DE NYLON</t>
  </si>
  <si>
    <t>IMPRESSÃO EM  PVC ADESIVADO (3 placas de 1,00x1,20m) COM ESTRUTURA DE FIXAÇÃO</t>
  </si>
  <si>
    <t>3. PROJETOS DE INTERVENÇÃO</t>
  </si>
  <si>
    <t>REVISÃO DO PROJETO DE ALARME/CFTV A SER FORNECIDO PELO IBRAM</t>
  </si>
  <si>
    <t>ELABORAÇÃO DE PROJETO EXECUTIVO DE RESTAURO INCLUINDO ACESSIBILIDADE</t>
  </si>
  <si>
    <t>LIMPEZA E SELEÇÃO DE TELHAS</t>
  </si>
  <si>
    <t>LONA EM PVC TIPO KP 1000 PARA COBERTURA DO TELHADO (FORNECIMENTO E INSTALAÇÃO)</t>
  </si>
  <si>
    <t xml:space="preserve">RETIRADA DE ESTRUTURA DE MADEIRA COM TESOURAS PARA TELHAS CERAMICAS </t>
  </si>
  <si>
    <t>PEÇA DE MADEIRA (MAÇARANDUBA) APARELHADA - FRECHAL DA VARANDA (15cm X 14cm X 17m)</t>
  </si>
  <si>
    <t>PEÇA DE MADEIRA (MAÇARANDUBA) APARELHADA - TERÇA NA SALA DE ADMINISTRAÇÃO (9cm X 15cm X 5,70m)</t>
  </si>
  <si>
    <t>COLOCAÇÃO DE CHAPAS METÁLICAS NAS EMENDAS DE PEÇAS DO MADEIRAMENTO (chapas de 5mm e parafusos de aço)</t>
  </si>
  <si>
    <t>FERRAGENS PARA REFORÇO DA FIXAÇÃO EXISTENTE DAS PEÇAS</t>
  </si>
  <si>
    <t>LIMPEZA DO ENTREFORRO (forros tabuado de madeira e esteira de taquara)</t>
  </si>
  <si>
    <t>SUBSTITUIÇÃO DOS BARROTES</t>
  </si>
  <si>
    <t>COMPLEMENTAÇÃO DAS PERDAS DOS FORROS (tabuado de madeira)</t>
  </si>
  <si>
    <t>RECUPERAÇÃO E FIXAÇÃO DOS FORROS EM ESTEIRA DE TAQUARA</t>
  </si>
  <si>
    <t>LIXAMENTO, EMASSAMENTO E PINTURA (tabuado de madeira)</t>
  </si>
  <si>
    <t>PEÇA DE MADEIRA (MAÇARANDUBA) APARELHADA (10%  beiral de cachorrada)</t>
  </si>
  <si>
    <t>SUBSTITUIÇÃO DE PEÇAS DO BEIRAL DE CACHORRADA</t>
  </si>
  <si>
    <t>COMPLEMENTAÇÃO DAS PERDAS DO GUARDA-PÓ (40% Guarda-pó)</t>
  </si>
  <si>
    <t>RELATÓRIO FINAL DE OBRAS</t>
  </si>
  <si>
    <t>ANDAIME PARA REVESTIMENTO DE FORROS EM MADEIRA DE 3A (100 m² x 6 meses)</t>
  </si>
  <si>
    <t>PROTECAO DE FACHADA COM TELA DE POLIPROPILENO FIXADA EM ESTRUTURA DE MADEIRA COM ARAME GALVANIZADO</t>
  </si>
  <si>
    <t>ELABORAÇÃO DE PROJETO DE HIDRÁULICA</t>
  </si>
  <si>
    <t>4. COBERTURA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</si>
  <si>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</si>
  <si>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</si>
  <si>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</si>
  <si>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</si>
  <si>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</si>
  <si>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</si>
  <si>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</si>
  <si>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</si>
  <si>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</si>
  <si>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</si>
  <si>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</si>
  <si>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</si>
  <si>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</si>
  <si>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</si>
  <si>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</si>
  <si>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</si>
  <si>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</si>
  <si>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</si>
  <si>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</si>
  <si>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</si>
  <si>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 SERVIÇOS TÉCNICO-PROFISSIONAIS</t>
  </si>
  <si>
    <t>6. COMPLEMENTARES</t>
  </si>
  <si>
    <t>informativo SBC</t>
  </si>
  <si>
    <t>73775/002</t>
  </si>
  <si>
    <t>73804/001</t>
  </si>
  <si>
    <t xml:space="preserve">LEVANTAMENTO CADASTRAL E MAPEAMENTO DE DANOS (423,30m²) COM REGISTRO FOTOGRÁFICO </t>
  </si>
  <si>
    <t xml:space="preserve">IAB SINDUSCON </t>
  </si>
  <si>
    <t>REVISÃO DO PROJETO DE SPDA A SER FORNECIDO PELO IBRAM</t>
  </si>
  <si>
    <t>REVISÃO DO PROJETO DE INSTALAÇÕES ELÉTRICAS A SER FORNECIDO PELO IBRAM</t>
  </si>
  <si>
    <t>IAB SINDUSCON</t>
  </si>
  <si>
    <t>ELABORAÇÃO DE PROJETO ESTRUTURAL DA EDIFICAÇÃO (COM DIAGNÓSTICO)</t>
  </si>
  <si>
    <t>ELABORAÇÃO DE PROJETO LUMINOTÉCNICO (ESPAÇOS INTERNOS E EXTERNOS)</t>
  </si>
  <si>
    <t>IAB</t>
  </si>
  <si>
    <t>2 IDENTIFICAÇÃO E CONHECIMENTO DO BEM</t>
  </si>
  <si>
    <t>3.10</t>
  </si>
  <si>
    <t>REVISÃO DO PROJETO DE INSTALAÇÕES TELEFÔNICAS A SER FORNECIDO PELO IBRAM</t>
  </si>
  <si>
    <t>R = 1,5 x 0,024 x 1.587,36 x 423,30 = R$ 24.189,46
Onde:
1,5 = multiplicador de levantamento cadastral e mapeamento de danos (projeto de restauro)
0,024 = percentual do CUB, conforme tabela IAB(2,4/100)
R$ 1.587,36 = valor do CUB oferecido pelo SINDUSCOM de Minas Gerais http://www.cub.org.br/p_reports.php?sid=1&amp;id=38
423,30m² = área do museu</t>
  </si>
  <si>
    <t>R = 3,5 x 0,024 x 1.587,36 x 423,30 = R$ 56.402,07
Onde:
3,5 = multiplicador projeto de restauro.
0,024 = percentual do CUB, conforme tabela IAB (2,4/100)
R$ 1.581,27 = valor do CUB oferecido pelo SINDUSCOM de Minas Gerais http://www.cub.org.br/p_reports.php?sid=1&amp;id=38
423,30m²= área do museu</t>
  </si>
  <si>
    <t>Primeira fase do projeto de restauro= 30% do valor total R$ 56.402,07 = R$ 16.920,62                                           Projeto luminotécnico = 30% da primeira fase do projeto de restauro= R$ 5.076,18 (área interna de 423m²), ou seja, valor do projeto luminotécnico = R$12,00m². Considerando a área interna e a do entorno imediato do museu, incluindo fachada, tem-se 846m². Total do projeto luminotécnico= Como a soma das áreas internas e externas do museu= 997m², o total do projeto luminotécnico é R$ 10.152,00</t>
  </si>
  <si>
    <t>TELHA CERÂMICA, TIPO CAPA E CANAL - 16 un/m² (semelhante ao original - 40% de reposição)</t>
  </si>
  <si>
    <t>PEÇA DE MADEIRA (MAÇARANDUBA) APARELHADA 7,5x11,5cm (aprox. 30% Caibros)</t>
  </si>
  <si>
    <t>PEÇA DE MADEIRA (MAÇARANDUBA) APARELHADA 4x7,5cm (aprox.50% Ripas)</t>
  </si>
  <si>
    <t>73948/009</t>
  </si>
  <si>
    <t xml:space="preserve">PEÇA DE MADEIRA MASSARANDUBA </t>
  </si>
  <si>
    <t>CREA MG</t>
  </si>
  <si>
    <t>CAU MG</t>
  </si>
  <si>
    <t>ART Projetos Complementares/ de instalações</t>
  </si>
  <si>
    <t>150 DIAS</t>
  </si>
  <si>
    <t>180 DIAS</t>
  </si>
  <si>
    <t>Flavia Pedrosa Pereira</t>
  </si>
  <si>
    <t>* Catálogo Sistema de Custos de Obra - RJ (SCO-RJ) Setembro/2013</t>
  </si>
  <si>
    <t>* Sinapi MG Agosto/2013</t>
  </si>
  <si>
    <t>* Tabelas de Serviços do CREA e do CAU/2013</t>
  </si>
  <si>
    <t>* Boletim de Custos - Informativo - SBC - MG Setembro 2013</t>
  </si>
  <si>
    <t>RRT Projeto Arquitetônico e Execução</t>
  </si>
  <si>
    <t>CONTRATAÇÃO DE SERVIÇOS TÉCNICOS ESPECIALIZADOS PARA A ELABORAÇÃO DE PROJETO EXECUTIVO DE RESTAURO, REVISÃO DE PROJETOS DE INSTALAÇÕES E EXECUÇÃO DE SERVIÇOS EMERGENCIAIS PARA RECUPERAÇÃO DA COBERTURA NO MUSEU REGIONAL CASA DOS OTTONI - SERRO/MG</t>
  </si>
  <si>
    <t xml:space="preserve">ELABORAÇÃO DE PROJETO DE COMBATE A INCÊNDIO E PÂNICO </t>
  </si>
  <si>
    <t>REVISÃO DE PROJETO DE INSTALAÇÕS - REDE E LOGICA</t>
  </si>
  <si>
    <t>4.31</t>
  </si>
  <si>
    <t>MANTA ISOLANTE PARA TELHADOS (Instalação de manta de subcobertura acima das salas de  Reserva técnica) (133,22m²)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</si>
</sst>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  <numFmt numFmtId="167" formatCode="&quot;BDI ( &quot;0&quot;% )&quot;"/>
    <numFmt numFmtId="168" formatCode="_-[$R$-416]\ * #,##0.00_-;\-[$R$-416]\ * #,##0.00_-;_-[$R$-416]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44" fontId="9" fillId="34" borderId="14" xfId="45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33" borderId="15" xfId="48" applyFont="1" applyFill="1" applyBorder="1" applyAlignment="1">
      <alignment vertical="center" wrapText="1"/>
      <protection/>
    </xf>
    <xf numFmtId="0" fontId="2" fillId="0" borderId="14" xfId="48" applyFont="1" applyFill="1" applyBorder="1" applyAlignment="1">
      <alignment vertical="center" wrapText="1"/>
      <protection/>
    </xf>
    <xf numFmtId="0" fontId="2" fillId="0" borderId="14" xfId="48" applyFont="1" applyFill="1" applyBorder="1" applyAlignment="1">
      <alignment horizontal="justify" vertical="center" wrapText="1"/>
      <protection/>
    </xf>
    <xf numFmtId="166" fontId="9" fillId="33" borderId="16" xfId="48" applyNumberFormat="1" applyFont="1" applyFill="1" applyBorder="1" applyAlignment="1">
      <alignment horizontal="center" vertical="center"/>
      <protection/>
    </xf>
    <xf numFmtId="0" fontId="9" fillId="33" borderId="16" xfId="48" applyFont="1" applyFill="1" applyBorder="1" applyAlignment="1">
      <alignment horizontal="center" vertical="center"/>
      <protection/>
    </xf>
    <xf numFmtId="4" fontId="9" fillId="33" borderId="16" xfId="48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166" fontId="9" fillId="33" borderId="17" xfId="48" applyNumberFormat="1" applyFont="1" applyFill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Continuous" vertical="center"/>
      <protection/>
    </xf>
    <xf numFmtId="4" fontId="9" fillId="33" borderId="18" xfId="48" applyNumberFormat="1" applyFont="1" applyFill="1" applyBorder="1" applyAlignment="1">
      <alignment horizontal="center" vertical="center"/>
      <protection/>
    </xf>
    <xf numFmtId="4" fontId="9" fillId="33" borderId="14" xfId="48" applyNumberFormat="1" applyFont="1" applyFill="1" applyBorder="1" applyAlignment="1">
      <alignment horizontal="center" vertical="center"/>
      <protection/>
    </xf>
    <xf numFmtId="166" fontId="9" fillId="33" borderId="19" xfId="48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166" fontId="9" fillId="34" borderId="14" xfId="48" applyNumberFormat="1" applyFont="1" applyFill="1" applyBorder="1" applyAlignment="1">
      <alignment horizontal="center" vertical="center"/>
      <protection/>
    </xf>
    <xf numFmtId="0" fontId="9" fillId="34" borderId="14" xfId="48" applyFont="1" applyFill="1" applyBorder="1" applyAlignment="1">
      <alignment horizontal="centerContinuous" vertical="center"/>
      <protection/>
    </xf>
    <xf numFmtId="4" fontId="9" fillId="34" borderId="14" xfId="48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4" xfId="48" applyNumberFormat="1" applyFont="1" applyFill="1" applyBorder="1" applyAlignment="1">
      <alignment horizontal="center" vertical="center"/>
      <protection/>
    </xf>
    <xf numFmtId="44" fontId="2" fillId="0" borderId="14" xfId="45" applyFont="1" applyFill="1" applyBorder="1" applyAlignment="1">
      <alignment horizontal="center" vertical="center"/>
    </xf>
    <xf numFmtId="166" fontId="2" fillId="34" borderId="14" xfId="48" applyNumberFormat="1" applyFont="1" applyFill="1" applyBorder="1" applyAlignment="1">
      <alignment horizontal="center" vertical="center"/>
      <protection/>
    </xf>
    <xf numFmtId="2" fontId="2" fillId="34" borderId="14" xfId="48" applyNumberFormat="1" applyFont="1" applyFill="1" applyBorder="1" applyAlignment="1">
      <alignment horizontal="center" vertical="center"/>
      <protection/>
    </xf>
    <xf numFmtId="0" fontId="2" fillId="34" borderId="14" xfId="48" applyNumberFormat="1" applyFont="1" applyFill="1" applyBorder="1" applyAlignment="1">
      <alignment horizontal="center" vertical="center"/>
      <protection/>
    </xf>
    <xf numFmtId="165" fontId="2" fillId="0" borderId="14" xfId="48" applyNumberFormat="1" applyFont="1" applyFill="1" applyBorder="1" applyAlignment="1">
      <alignment horizontal="center" vertical="center"/>
      <protection/>
    </xf>
    <xf numFmtId="166" fontId="2" fillId="33" borderId="10" xfId="48" applyNumberFormat="1" applyFont="1" applyFill="1" applyBorder="1" applyAlignment="1">
      <alignment horizontal="center" vertical="center"/>
      <protection/>
    </xf>
    <xf numFmtId="165" fontId="2" fillId="33" borderId="0" xfId="48" applyNumberFormat="1" applyFont="1" applyFill="1" applyBorder="1" applyAlignment="1">
      <alignment horizontal="center" vertical="center"/>
      <protection/>
    </xf>
    <xf numFmtId="4" fontId="2" fillId="33" borderId="21" xfId="48" applyNumberFormat="1" applyFont="1" applyFill="1" applyBorder="1" applyAlignment="1">
      <alignment horizontal="center" vertical="center"/>
      <protection/>
    </xf>
    <xf numFmtId="44" fontId="9" fillId="33" borderId="14" xfId="45" applyFont="1" applyFill="1" applyBorder="1" applyAlignment="1">
      <alignment vertical="center"/>
    </xf>
    <xf numFmtId="166" fontId="2" fillId="33" borderId="0" xfId="48" applyNumberFormat="1" applyFont="1" applyFill="1" applyBorder="1" applyAlignment="1">
      <alignment horizontal="center" vertical="center"/>
      <protection/>
    </xf>
    <xf numFmtId="165" fontId="2" fillId="33" borderId="22" xfId="48" applyNumberFormat="1" applyFont="1" applyFill="1" applyBorder="1" applyAlignment="1">
      <alignment horizontal="center" vertical="center"/>
      <protection/>
    </xf>
    <xf numFmtId="4" fontId="2" fillId="33" borderId="23" xfId="48" applyNumberFormat="1" applyFont="1" applyFill="1" applyBorder="1" applyAlignment="1">
      <alignment horizontal="center" vertical="center"/>
      <protection/>
    </xf>
    <xf numFmtId="166" fontId="2" fillId="33" borderId="22" xfId="48" applyNumberFormat="1" applyFont="1" applyFill="1" applyBorder="1" applyAlignment="1">
      <alignment horizontal="center" vertical="center"/>
      <protection/>
    </xf>
    <xf numFmtId="4" fontId="2" fillId="33" borderId="24" xfId="48" applyNumberFormat="1" applyFont="1" applyFill="1" applyBorder="1" applyAlignment="1">
      <alignment horizontal="center" vertical="center"/>
      <protection/>
    </xf>
    <xf numFmtId="44" fontId="9" fillId="33" borderId="14" xfId="45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center" vertical="center"/>
    </xf>
    <xf numFmtId="44" fontId="2" fillId="3" borderId="25" xfId="0" applyNumberFormat="1" applyFont="1" applyFill="1" applyBorder="1" applyAlignment="1">
      <alignment horizontal="center" vertical="center"/>
    </xf>
    <xf numFmtId="44" fontId="2" fillId="0" borderId="25" xfId="0" applyNumberFormat="1" applyFont="1" applyFill="1" applyBorder="1" applyAlignment="1">
      <alignment horizontal="center" vertical="center"/>
    </xf>
    <xf numFmtId="44" fontId="2" fillId="3" borderId="14" xfId="0" applyNumberFormat="1" applyFont="1" applyFill="1" applyBorder="1" applyAlignment="1">
      <alignment horizontal="center" vertical="center"/>
    </xf>
    <xf numFmtId="44" fontId="2" fillId="0" borderId="14" xfId="0" applyNumberFormat="1" applyFont="1" applyFill="1" applyBorder="1" applyAlignment="1">
      <alignment horizontal="center" vertical="center"/>
    </xf>
    <xf numFmtId="168" fontId="10" fillId="35" borderId="14" xfId="45" applyNumberFormat="1" applyFont="1" applyFill="1" applyBorder="1" applyAlignment="1">
      <alignment horizontal="right" vertical="center" wrapText="1"/>
    </xf>
    <xf numFmtId="168" fontId="2" fillId="35" borderId="14" xfId="45" applyNumberFormat="1" applyFont="1" applyFill="1" applyBorder="1" applyAlignment="1">
      <alignment horizontal="right" vertical="center"/>
    </xf>
    <xf numFmtId="168" fontId="2" fillId="35" borderId="14" xfId="45" applyNumberFormat="1" applyFont="1" applyFill="1" applyBorder="1" applyAlignment="1">
      <alignment horizontal="right" vertical="center" wrapText="1"/>
    </xf>
    <xf numFmtId="168" fontId="2" fillId="35" borderId="14" xfId="45" applyNumberFormat="1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44" fontId="9" fillId="34" borderId="25" xfId="45" applyFont="1" applyFill="1" applyBorder="1" applyAlignment="1">
      <alignment horizontal="center" vertical="center"/>
    </xf>
    <xf numFmtId="0" fontId="9" fillId="0" borderId="20" xfId="48" applyFont="1" applyFill="1" applyBorder="1" applyAlignment="1">
      <alignment horizontal="justify" vertical="center"/>
      <protection/>
    </xf>
    <xf numFmtId="166" fontId="2" fillId="0" borderId="14" xfId="48" applyNumberFormat="1" applyFont="1" applyFill="1" applyBorder="1" applyAlignment="1">
      <alignment horizontal="center" vertical="center"/>
      <protection/>
    </xf>
    <xf numFmtId="2" fontId="2" fillId="0" borderId="14" xfId="48" applyNumberFormat="1" applyFont="1" applyFill="1" applyBorder="1" applyAlignment="1">
      <alignment horizontal="center" vertical="center"/>
      <protection/>
    </xf>
    <xf numFmtId="44" fontId="9" fillId="0" borderId="14" xfId="45" applyFont="1" applyFill="1" applyBorder="1" applyAlignment="1">
      <alignment horizontal="center" vertical="center"/>
    </xf>
    <xf numFmtId="44" fontId="9" fillId="0" borderId="25" xfId="45" applyFont="1" applyFill="1" applyBorder="1" applyAlignment="1">
      <alignment horizontal="center" vertical="center"/>
    </xf>
    <xf numFmtId="164" fontId="2" fillId="0" borderId="14" xfId="48" applyNumberFormat="1" applyFont="1" applyFill="1" applyBorder="1" applyAlignment="1">
      <alignment horizontal="center" vertical="center"/>
      <protection/>
    </xf>
    <xf numFmtId="164" fontId="2" fillId="3" borderId="14" xfId="48" applyNumberFormat="1" applyFont="1" applyFill="1" applyBorder="1" applyAlignment="1">
      <alignment horizontal="center" vertical="center"/>
      <protection/>
    </xf>
    <xf numFmtId="165" fontId="2" fillId="0" borderId="26" xfId="48" applyNumberFormat="1" applyFont="1" applyFill="1" applyBorder="1" applyAlignment="1">
      <alignment horizontal="center" vertical="center"/>
      <protection/>
    </xf>
    <xf numFmtId="0" fontId="2" fillId="0" borderId="26" xfId="48" applyFont="1" applyFill="1" applyBorder="1" applyAlignment="1">
      <alignment horizontal="justify" vertical="center" wrapText="1"/>
      <protection/>
    </xf>
    <xf numFmtId="0" fontId="2" fillId="0" borderId="27" xfId="0" applyFont="1" applyBorder="1" applyAlignment="1">
      <alignment wrapText="1"/>
    </xf>
    <xf numFmtId="0" fontId="9" fillId="36" borderId="16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164" fontId="2" fillId="0" borderId="25" xfId="48" applyNumberFormat="1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164" fontId="2" fillId="3" borderId="25" xfId="48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wrapText="1"/>
    </xf>
    <xf numFmtId="0" fontId="2" fillId="37" borderId="14" xfId="0" applyFont="1" applyFill="1" applyBorder="1" applyAlignment="1">
      <alignment horizontal="center" vertical="center"/>
    </xf>
    <xf numFmtId="168" fontId="2" fillId="0" borderId="14" xfId="45" applyNumberFormat="1" applyFont="1" applyBorder="1" applyAlignment="1">
      <alignment vertical="center"/>
    </xf>
    <xf numFmtId="168" fontId="10" fillId="0" borderId="14" xfId="45" applyNumberFormat="1" applyFont="1" applyFill="1" applyBorder="1" applyAlignment="1">
      <alignment horizontal="right" vertical="center" wrapText="1"/>
    </xf>
    <xf numFmtId="2" fontId="9" fillId="33" borderId="16" xfId="48" applyNumberFormat="1" applyFont="1" applyFill="1" applyBorder="1" applyAlignment="1">
      <alignment horizontal="center" vertical="center"/>
      <protection/>
    </xf>
    <xf numFmtId="2" fontId="9" fillId="33" borderId="17" xfId="48" applyNumberFormat="1" applyFont="1" applyFill="1" applyBorder="1" applyAlignment="1">
      <alignment horizontal="center" vertical="center"/>
      <protection/>
    </xf>
    <xf numFmtId="2" fontId="9" fillId="34" borderId="14" xfId="48" applyNumberFormat="1" applyFont="1" applyFill="1" applyBorder="1" applyAlignment="1">
      <alignment horizontal="center" vertical="center"/>
      <protection/>
    </xf>
    <xf numFmtId="2" fontId="2" fillId="0" borderId="14" xfId="52" applyNumberFormat="1" applyFont="1" applyFill="1" applyBorder="1" applyAlignment="1">
      <alignment horizontal="center" vertical="center"/>
    </xf>
    <xf numFmtId="2" fontId="2" fillId="35" borderId="14" xfId="52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33" borderId="10" xfId="48" applyNumberFormat="1" applyFont="1" applyFill="1" applyBorder="1" applyAlignment="1">
      <alignment horizontal="center" vertical="center"/>
      <protection/>
    </xf>
    <xf numFmtId="2" fontId="2" fillId="33" borderId="0" xfId="48" applyNumberFormat="1" applyFont="1" applyFill="1" applyBorder="1" applyAlignment="1">
      <alignment horizontal="center" vertical="center"/>
      <protection/>
    </xf>
    <xf numFmtId="2" fontId="2" fillId="33" borderId="22" xfId="48" applyNumberFormat="1" applyFont="1" applyFill="1" applyBorder="1" applyAlignment="1">
      <alignment horizontal="center" vertical="center"/>
      <protection/>
    </xf>
    <xf numFmtId="2" fontId="10" fillId="36" borderId="11" xfId="0" applyNumberFormat="1" applyFont="1" applyFill="1" applyBorder="1" applyAlignment="1">
      <alignment vertical="center"/>
    </xf>
    <xf numFmtId="0" fontId="2" fillId="37" borderId="14" xfId="0" applyFont="1" applyFill="1" applyBorder="1" applyAlignment="1">
      <alignment vertical="center" wrapText="1"/>
    </xf>
    <xf numFmtId="0" fontId="9" fillId="0" borderId="14" xfId="48" applyFont="1" applyFill="1" applyBorder="1" applyAlignment="1">
      <alignment horizontal="justify" vertical="center" wrapText="1"/>
      <protection/>
    </xf>
    <xf numFmtId="0" fontId="2" fillId="0" borderId="14" xfId="0" applyFont="1" applyFill="1" applyBorder="1" applyAlignment="1">
      <alignment vertical="justify" wrapText="1"/>
    </xf>
    <xf numFmtId="0" fontId="9" fillId="0" borderId="26" xfId="48" applyFont="1" applyFill="1" applyBorder="1" applyAlignment="1">
      <alignment horizontal="justify" vertical="center" wrapText="1"/>
      <protection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7" fillId="0" borderId="14" xfId="0" applyNumberFormat="1" applyFont="1" applyBorder="1" applyAlignment="1">
      <alignment/>
    </xf>
    <xf numFmtId="2" fontId="2" fillId="0" borderId="24" xfId="5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5" fontId="2" fillId="0" borderId="0" xfId="52" applyNumberFormat="1" applyFont="1" applyBorder="1" applyAlignment="1">
      <alignment vertical="center"/>
    </xf>
    <xf numFmtId="4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5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/>
    </xf>
    <xf numFmtId="0" fontId="9" fillId="36" borderId="29" xfId="0" applyFont="1" applyFill="1" applyBorder="1" applyAlignment="1">
      <alignment horizontal="center" vertical="center"/>
    </xf>
    <xf numFmtId="166" fontId="9" fillId="33" borderId="30" xfId="48" applyNumberFormat="1" applyFont="1" applyFill="1" applyBorder="1" applyAlignment="1">
      <alignment horizontal="center" vertical="center"/>
      <protection/>
    </xf>
    <xf numFmtId="44" fontId="9" fillId="34" borderId="31" xfId="45" applyFont="1" applyFill="1" applyBorder="1" applyAlignment="1">
      <alignment horizontal="center" vertical="center"/>
    </xf>
    <xf numFmtId="164" fontId="2" fillId="0" borderId="31" xfId="48" applyNumberFormat="1" applyFont="1" applyFill="1" applyBorder="1" applyAlignment="1">
      <alignment horizontal="center" vertical="center"/>
      <protection/>
    </xf>
    <xf numFmtId="164" fontId="2" fillId="3" borderId="31" xfId="48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/>
    </xf>
    <xf numFmtId="44" fontId="9" fillId="0" borderId="31" xfId="45" applyFont="1" applyFill="1" applyBorder="1" applyAlignment="1">
      <alignment horizontal="center" vertical="center"/>
    </xf>
    <xf numFmtId="44" fontId="2" fillId="0" borderId="31" xfId="0" applyNumberFormat="1" applyFont="1" applyFill="1" applyBorder="1" applyAlignment="1">
      <alignment horizontal="center" vertical="center"/>
    </xf>
    <xf numFmtId="44" fontId="2" fillId="3" borderId="31" xfId="0" applyNumberFormat="1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vertical="center"/>
    </xf>
    <xf numFmtId="44" fontId="9" fillId="33" borderId="31" xfId="45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1" fontId="2" fillId="0" borderId="14" xfId="52" applyNumberFormat="1" applyFont="1" applyFill="1" applyBorder="1" applyAlignment="1">
      <alignment horizontal="center" vertical="center"/>
    </xf>
    <xf numFmtId="0" fontId="2" fillId="0" borderId="14" xfId="48" applyNumberFormat="1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/>
    </xf>
    <xf numFmtId="0" fontId="2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66" fontId="9" fillId="33" borderId="27" xfId="48" applyNumberFormat="1" applyFont="1" applyFill="1" applyBorder="1" applyAlignment="1">
      <alignment horizontal="center" vertical="center"/>
      <protection/>
    </xf>
    <xf numFmtId="44" fontId="9" fillId="33" borderId="25" xfId="45" applyFont="1" applyFill="1" applyBorder="1" applyAlignment="1">
      <alignment vertical="center"/>
    </xf>
    <xf numFmtId="44" fontId="9" fillId="33" borderId="25" xfId="45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11" fillId="36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9" fillId="34" borderId="20" xfId="48" applyFont="1" applyFill="1" applyBorder="1" applyAlignment="1">
      <alignment horizontal="justify" vertical="center"/>
      <protection/>
    </xf>
    <xf numFmtId="0" fontId="9" fillId="34" borderId="14" xfId="48" applyFont="1" applyFill="1" applyBorder="1" applyAlignment="1">
      <alignment horizontal="justify" vertical="center"/>
      <protection/>
    </xf>
    <xf numFmtId="0" fontId="9" fillId="33" borderId="36" xfId="48" applyFont="1" applyFill="1" applyBorder="1" applyAlignment="1">
      <alignment horizontal="justify" vertical="center"/>
      <protection/>
    </xf>
    <xf numFmtId="0" fontId="9" fillId="33" borderId="10" xfId="48" applyFont="1" applyFill="1" applyBorder="1" applyAlignment="1">
      <alignment horizontal="justify" vertical="center"/>
      <protection/>
    </xf>
    <xf numFmtId="0" fontId="9" fillId="33" borderId="36" xfId="48" applyFont="1" applyFill="1" applyBorder="1" applyAlignment="1">
      <alignment vertical="center"/>
      <protection/>
    </xf>
    <xf numFmtId="0" fontId="9" fillId="33" borderId="10" xfId="48" applyFont="1" applyFill="1" applyBorder="1" applyAlignment="1">
      <alignment vertical="center"/>
      <protection/>
    </xf>
    <xf numFmtId="0" fontId="9" fillId="33" borderId="37" xfId="48" applyFont="1" applyFill="1" applyBorder="1" applyAlignment="1">
      <alignment vertical="center"/>
      <protection/>
    </xf>
    <xf numFmtId="0" fontId="9" fillId="33" borderId="22" xfId="48" applyFont="1" applyFill="1" applyBorder="1" applyAlignment="1">
      <alignment vertical="center"/>
      <protection/>
    </xf>
    <xf numFmtId="0" fontId="9" fillId="33" borderId="37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39" xfId="48" applyFont="1" applyFill="1" applyBorder="1" applyAlignment="1">
      <alignment horizontal="center" vertical="center"/>
      <protection/>
    </xf>
    <xf numFmtId="0" fontId="9" fillId="33" borderId="40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vertical="center"/>
      <protection/>
    </xf>
    <xf numFmtId="0" fontId="9" fillId="34" borderId="14" xfId="48" applyFont="1" applyFill="1" applyBorder="1" applyAlignment="1">
      <alignment vertical="center"/>
      <protection/>
    </xf>
    <xf numFmtId="0" fontId="8" fillId="33" borderId="36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view="pageLayout" zoomScale="60" zoomScaleNormal="70" zoomScaleSheetLayoutView="75" zoomScalePageLayoutView="60" workbookViewId="0" topLeftCell="B1">
      <selection activeCell="H64" sqref="H64"/>
    </sheetView>
  </sheetViews>
  <sheetFormatPr defaultColWidth="9.00390625" defaultRowHeight="15"/>
  <cols>
    <col min="1" max="1" width="9.00390625" style="16" customWidth="1"/>
    <col min="2" max="2" width="83.7109375" style="112" customWidth="1"/>
    <col min="3" max="3" width="17.28125" style="101" customWidth="1"/>
    <col min="4" max="4" width="41.7109375" style="149" customWidth="1"/>
    <col min="5" max="5" width="15.7109375" style="113" customWidth="1"/>
    <col min="6" max="6" width="11.7109375" style="101" customWidth="1"/>
    <col min="7" max="8" width="20.7109375" style="101" customWidth="1"/>
    <col min="9" max="9" width="20.28125" style="101" customWidth="1"/>
    <col min="10" max="10" width="23.8515625" style="101" customWidth="1"/>
    <col min="11" max="11" width="20.421875" style="101" customWidth="1"/>
    <col min="12" max="12" width="18.7109375" style="101" customWidth="1"/>
    <col min="13" max="13" width="21.140625" style="101" customWidth="1"/>
    <col min="14" max="14" width="18.7109375" style="101" customWidth="1"/>
    <col min="15" max="16384" width="9.00390625" style="93" customWidth="1"/>
  </cols>
  <sheetData>
    <row r="1" spans="1:14" s="91" customFormat="1" ht="30" customHeight="1">
      <c r="A1" s="193" t="s">
        <v>8</v>
      </c>
      <c r="B1" s="194"/>
      <c r="C1" s="3"/>
      <c r="D1" s="141"/>
      <c r="E1" s="194" t="s">
        <v>19</v>
      </c>
      <c r="F1" s="194"/>
      <c r="G1" s="194"/>
      <c r="H1" s="194"/>
      <c r="I1" s="194"/>
      <c r="J1" s="194"/>
      <c r="K1" s="194"/>
      <c r="L1" s="194"/>
      <c r="M1" s="194"/>
      <c r="N1" s="195"/>
    </row>
    <row r="2" spans="1:14" s="91" customFormat="1" ht="30" customHeight="1" thickBot="1">
      <c r="A2" s="196" t="s">
        <v>21</v>
      </c>
      <c r="B2" s="197"/>
      <c r="C2" s="2"/>
      <c r="D2" s="142"/>
      <c r="E2" s="197" t="s">
        <v>20</v>
      </c>
      <c r="F2" s="197"/>
      <c r="G2" s="197"/>
      <c r="H2" s="197"/>
      <c r="I2" s="197"/>
      <c r="J2" s="197"/>
      <c r="K2" s="197"/>
      <c r="L2" s="197"/>
      <c r="M2" s="197"/>
      <c r="N2" s="198"/>
    </row>
    <row r="3" spans="1:14" s="91" customFormat="1" ht="30" customHeight="1">
      <c r="A3" s="193" t="s">
        <v>9</v>
      </c>
      <c r="B3" s="194"/>
      <c r="C3" s="4"/>
      <c r="D3" s="143"/>
      <c r="E3" s="199" t="s">
        <v>104</v>
      </c>
      <c r="F3" s="199"/>
      <c r="G3" s="199"/>
      <c r="H3" s="199"/>
      <c r="I3" s="199"/>
      <c r="J3" s="199"/>
      <c r="K3" s="199"/>
      <c r="L3" s="199"/>
      <c r="M3" s="199"/>
      <c r="N3" s="200"/>
    </row>
    <row r="4" spans="1:14" s="91" customFormat="1" ht="87.75" customHeight="1">
      <c r="A4" s="183" t="s">
        <v>10</v>
      </c>
      <c r="B4" s="184"/>
      <c r="C4" s="1"/>
      <c r="D4" s="144"/>
      <c r="E4" s="185" t="s">
        <v>193</v>
      </c>
      <c r="F4" s="185"/>
      <c r="G4" s="185"/>
      <c r="H4" s="185"/>
      <c r="I4" s="185"/>
      <c r="J4" s="185"/>
      <c r="K4" s="185"/>
      <c r="L4" s="185"/>
      <c r="M4" s="185"/>
      <c r="N4" s="186"/>
    </row>
    <row r="5" spans="1:14" s="91" customFormat="1" ht="30" customHeight="1">
      <c r="A5" s="183" t="s">
        <v>11</v>
      </c>
      <c r="B5" s="184"/>
      <c r="C5" s="155"/>
      <c r="D5" s="145"/>
      <c r="E5" s="187" t="s">
        <v>110</v>
      </c>
      <c r="F5" s="187"/>
      <c r="G5" s="187"/>
      <c r="H5" s="187"/>
      <c r="I5" s="187"/>
      <c r="J5" s="187"/>
      <c r="K5" s="187"/>
      <c r="L5" s="187"/>
      <c r="M5" s="187"/>
      <c r="N5" s="188"/>
    </row>
    <row r="6" spans="1:14" s="92" customFormat="1" ht="30" customHeight="1" thickBot="1">
      <c r="A6" s="189" t="s">
        <v>12</v>
      </c>
      <c r="B6" s="190"/>
      <c r="C6" s="154"/>
      <c r="D6" s="146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30" customHeight="1">
      <c r="A7" s="179" t="s">
        <v>0</v>
      </c>
      <c r="B7" s="180"/>
      <c r="C7" s="13" t="s">
        <v>28</v>
      </c>
      <c r="D7" s="13" t="s">
        <v>29</v>
      </c>
      <c r="E7" s="73" t="s">
        <v>1</v>
      </c>
      <c r="F7" s="14" t="s">
        <v>2</v>
      </c>
      <c r="G7" s="15" t="s">
        <v>13</v>
      </c>
      <c r="H7" s="15" t="s">
        <v>5</v>
      </c>
      <c r="I7" s="64" t="s">
        <v>14</v>
      </c>
      <c r="J7" s="65" t="s">
        <v>15</v>
      </c>
      <c r="K7" s="64" t="s">
        <v>23</v>
      </c>
      <c r="L7" s="65" t="s">
        <v>24</v>
      </c>
      <c r="M7" s="65" t="s">
        <v>185</v>
      </c>
      <c r="N7" s="114" t="s">
        <v>186</v>
      </c>
    </row>
    <row r="8" spans="2:14" ht="18.75" customHeight="1" hidden="1">
      <c r="B8" s="10"/>
      <c r="C8" s="17"/>
      <c r="D8" s="17"/>
      <c r="E8" s="74"/>
      <c r="F8" s="18"/>
      <c r="G8" s="19" t="s">
        <v>3</v>
      </c>
      <c r="H8" s="20" t="s">
        <v>4</v>
      </c>
      <c r="I8" s="21"/>
      <c r="J8" s="22"/>
      <c r="K8" s="21"/>
      <c r="L8" s="151"/>
      <c r="M8" s="151"/>
      <c r="N8" s="115"/>
    </row>
    <row r="9" spans="1:14" ht="19.5" customHeight="1">
      <c r="A9" s="181" t="s">
        <v>26</v>
      </c>
      <c r="B9" s="182"/>
      <c r="C9" s="23"/>
      <c r="D9" s="23"/>
      <c r="E9" s="75"/>
      <c r="F9" s="24"/>
      <c r="G9" s="25"/>
      <c r="H9" s="5">
        <f aca="true" t="shared" si="0" ref="H9:N9">SUM(H10:H20)</f>
        <v>32576.15</v>
      </c>
      <c r="I9" s="53">
        <f t="shared" si="0"/>
        <v>25416.15</v>
      </c>
      <c r="J9" s="53">
        <f t="shared" si="0"/>
        <v>1432</v>
      </c>
      <c r="K9" s="53">
        <f t="shared" si="0"/>
        <v>1432</v>
      </c>
      <c r="L9" s="53">
        <f t="shared" si="0"/>
        <v>1432</v>
      </c>
      <c r="M9" s="53">
        <f t="shared" si="0"/>
        <v>1432</v>
      </c>
      <c r="N9" s="116">
        <f t="shared" si="0"/>
        <v>1432</v>
      </c>
    </row>
    <row r="10" spans="1:14" s="91" customFormat="1" ht="18" customHeight="1">
      <c r="A10" s="26" t="s">
        <v>35</v>
      </c>
      <c r="B10" s="11" t="s">
        <v>111</v>
      </c>
      <c r="C10" s="27" t="s">
        <v>160</v>
      </c>
      <c r="D10" s="27">
        <v>12689</v>
      </c>
      <c r="E10" s="56">
        <v>6</v>
      </c>
      <c r="F10" s="28" t="s">
        <v>86</v>
      </c>
      <c r="G10" s="28">
        <v>2171.47</v>
      </c>
      <c r="H10" s="28">
        <f aca="true" t="shared" si="1" ref="H10:H20">G10*E10</f>
        <v>13028.82</v>
      </c>
      <c r="I10" s="60">
        <f>H10*1</f>
        <v>13028.82</v>
      </c>
      <c r="J10" s="66"/>
      <c r="K10" s="66"/>
      <c r="L10" s="66"/>
      <c r="M10" s="66"/>
      <c r="N10" s="117"/>
    </row>
    <row r="11" spans="1:14" s="91" customFormat="1" ht="18" customHeight="1">
      <c r="A11" s="26" t="s">
        <v>33</v>
      </c>
      <c r="B11" s="11" t="s">
        <v>32</v>
      </c>
      <c r="C11" s="27" t="s">
        <v>103</v>
      </c>
      <c r="D11" s="27" t="s">
        <v>30</v>
      </c>
      <c r="E11" s="56">
        <v>6</v>
      </c>
      <c r="F11" s="28" t="s">
        <v>22</v>
      </c>
      <c r="G11" s="28">
        <v>216.64</v>
      </c>
      <c r="H11" s="28">
        <f t="shared" si="1"/>
        <v>1299.84</v>
      </c>
      <c r="I11" s="60">
        <f>H11*1</f>
        <v>1299.84</v>
      </c>
      <c r="J11" s="66"/>
      <c r="K11" s="66"/>
      <c r="L11" s="66"/>
      <c r="M11" s="66"/>
      <c r="N11" s="117"/>
    </row>
    <row r="12" spans="1:14" s="91" customFormat="1" ht="18" customHeight="1">
      <c r="A12" s="26" t="s">
        <v>36</v>
      </c>
      <c r="B12" s="12" t="s">
        <v>57</v>
      </c>
      <c r="C12" s="27" t="s">
        <v>103</v>
      </c>
      <c r="D12" s="27" t="s">
        <v>161</v>
      </c>
      <c r="E12" s="56">
        <v>1</v>
      </c>
      <c r="F12" s="28" t="s">
        <v>60</v>
      </c>
      <c r="G12" s="28">
        <v>110.83</v>
      </c>
      <c r="H12" s="28">
        <f t="shared" si="1"/>
        <v>110.83</v>
      </c>
      <c r="I12" s="60">
        <f>H12*1</f>
        <v>110.83</v>
      </c>
      <c r="J12" s="66"/>
      <c r="K12" s="66"/>
      <c r="L12" s="66"/>
      <c r="M12" s="66"/>
      <c r="N12" s="117"/>
    </row>
    <row r="13" spans="1:14" s="91" customFormat="1" ht="18" customHeight="1">
      <c r="A13" s="26" t="s">
        <v>25</v>
      </c>
      <c r="B13" s="12" t="s">
        <v>56</v>
      </c>
      <c r="C13" s="27" t="s">
        <v>103</v>
      </c>
      <c r="D13" s="27">
        <v>72554</v>
      </c>
      <c r="E13" s="56">
        <v>1</v>
      </c>
      <c r="F13" s="28" t="s">
        <v>60</v>
      </c>
      <c r="G13" s="28">
        <v>364.53</v>
      </c>
      <c r="H13" s="28">
        <f t="shared" si="1"/>
        <v>364.53</v>
      </c>
      <c r="I13" s="60">
        <f>H13*1</f>
        <v>364.53</v>
      </c>
      <c r="J13" s="66"/>
      <c r="K13" s="66"/>
      <c r="L13" s="66"/>
      <c r="M13" s="66"/>
      <c r="N13" s="117"/>
    </row>
    <row r="14" spans="1:14" s="91" customFormat="1" ht="18" customHeight="1">
      <c r="A14" s="26" t="s">
        <v>34</v>
      </c>
      <c r="B14" s="11" t="s">
        <v>54</v>
      </c>
      <c r="C14" s="27" t="s">
        <v>103</v>
      </c>
      <c r="D14" s="27">
        <v>68053</v>
      </c>
      <c r="E14" s="56">
        <v>200</v>
      </c>
      <c r="F14" s="28" t="s">
        <v>22</v>
      </c>
      <c r="G14" s="28">
        <v>3.01</v>
      </c>
      <c r="H14" s="28">
        <f t="shared" si="1"/>
        <v>602</v>
      </c>
      <c r="I14" s="60">
        <f>H14*1</f>
        <v>602</v>
      </c>
      <c r="J14" s="66"/>
      <c r="K14" s="66"/>
      <c r="L14" s="66"/>
      <c r="M14" s="66"/>
      <c r="N14" s="117"/>
    </row>
    <row r="15" spans="1:14" s="91" customFormat="1" ht="30.75" customHeight="1">
      <c r="A15" s="26" t="s">
        <v>58</v>
      </c>
      <c r="B15" s="12" t="s">
        <v>55</v>
      </c>
      <c r="C15" s="27" t="s">
        <v>103</v>
      </c>
      <c r="D15" s="27" t="s">
        <v>90</v>
      </c>
      <c r="E15" s="56">
        <v>8</v>
      </c>
      <c r="F15" s="28" t="s">
        <v>22</v>
      </c>
      <c r="G15" s="28">
        <v>256.08</v>
      </c>
      <c r="H15" s="28">
        <f t="shared" si="1"/>
        <v>2048.64</v>
      </c>
      <c r="I15" s="60">
        <f>H15*1</f>
        <v>2048.64</v>
      </c>
      <c r="J15" s="66"/>
      <c r="K15" s="66"/>
      <c r="L15" s="66"/>
      <c r="M15" s="66"/>
      <c r="N15" s="117"/>
    </row>
    <row r="16" spans="1:14" s="91" customFormat="1" ht="30.75" customHeight="1">
      <c r="A16" s="26" t="s">
        <v>59</v>
      </c>
      <c r="B16" s="12" t="s">
        <v>53</v>
      </c>
      <c r="C16" s="27" t="s">
        <v>103</v>
      </c>
      <c r="D16" s="27" t="s">
        <v>91</v>
      </c>
      <c r="E16" s="56">
        <v>1</v>
      </c>
      <c r="F16" s="28" t="s">
        <v>60</v>
      </c>
      <c r="G16" s="28">
        <v>996.99</v>
      </c>
      <c r="H16" s="28">
        <f t="shared" si="1"/>
        <v>996.99</v>
      </c>
      <c r="I16" s="60">
        <f>H16*1</f>
        <v>996.99</v>
      </c>
      <c r="J16" s="66"/>
      <c r="K16" s="66"/>
      <c r="L16" s="66"/>
      <c r="M16" s="66"/>
      <c r="N16" s="117"/>
    </row>
    <row r="17" spans="1:14" s="91" customFormat="1" ht="18" customHeight="1">
      <c r="A17" s="26" t="s">
        <v>99</v>
      </c>
      <c r="B17" s="12" t="s">
        <v>134</v>
      </c>
      <c r="C17" s="27" t="s">
        <v>103</v>
      </c>
      <c r="D17" s="27">
        <v>73673</v>
      </c>
      <c r="E17" s="56">
        <v>600</v>
      </c>
      <c r="F17" s="28" t="s">
        <v>22</v>
      </c>
      <c r="G17" s="28">
        <v>14.32</v>
      </c>
      <c r="H17" s="28">
        <f t="shared" si="1"/>
        <v>8592</v>
      </c>
      <c r="I17" s="60">
        <f>H17/6</f>
        <v>1432</v>
      </c>
      <c r="J17" s="60">
        <f>H17/6</f>
        <v>1432</v>
      </c>
      <c r="K17" s="60">
        <f>H17/6</f>
        <v>1432</v>
      </c>
      <c r="L17" s="68">
        <f>H17/6</f>
        <v>1432</v>
      </c>
      <c r="M17" s="68">
        <f>H17/6</f>
        <v>1432</v>
      </c>
      <c r="N17" s="118">
        <f>H17/6</f>
        <v>1432</v>
      </c>
    </row>
    <row r="18" spans="1:14" s="91" customFormat="1" ht="25.5" customHeight="1">
      <c r="A18" s="26" t="s">
        <v>100</v>
      </c>
      <c r="B18" s="12" t="s">
        <v>135</v>
      </c>
      <c r="C18" s="27" t="s">
        <v>103</v>
      </c>
      <c r="D18" s="27" t="s">
        <v>162</v>
      </c>
      <c r="E18" s="56">
        <v>50</v>
      </c>
      <c r="F18" s="28" t="s">
        <v>22</v>
      </c>
      <c r="G18" s="28">
        <v>16.65</v>
      </c>
      <c r="H18" s="28">
        <f t="shared" si="1"/>
        <v>832.4999999999999</v>
      </c>
      <c r="I18" s="60">
        <f>H18*1</f>
        <v>832.4999999999999</v>
      </c>
      <c r="J18" s="66"/>
      <c r="K18" s="66"/>
      <c r="L18" s="66"/>
      <c r="M18" s="66"/>
      <c r="N18" s="117"/>
    </row>
    <row r="19" spans="1:14" s="91" customFormat="1" ht="18" customHeight="1">
      <c r="A19" s="26" t="s">
        <v>101</v>
      </c>
      <c r="B19" s="12" t="s">
        <v>113</v>
      </c>
      <c r="C19" s="27"/>
      <c r="D19" s="27"/>
      <c r="E19" s="56">
        <v>50</v>
      </c>
      <c r="F19" s="28" t="s">
        <v>22</v>
      </c>
      <c r="G19" s="28">
        <v>32.5</v>
      </c>
      <c r="H19" s="28">
        <f t="shared" si="1"/>
        <v>1625</v>
      </c>
      <c r="I19" s="60">
        <f>H19*1</f>
        <v>1625</v>
      </c>
      <c r="J19" s="66"/>
      <c r="K19" s="89"/>
      <c r="L19" s="138"/>
      <c r="M19" s="138"/>
      <c r="N19" s="119"/>
    </row>
    <row r="20" spans="1:14" s="91" customFormat="1" ht="30.75" customHeight="1">
      <c r="A20" s="26" t="s">
        <v>102</v>
      </c>
      <c r="B20" s="12" t="s">
        <v>114</v>
      </c>
      <c r="C20" s="27"/>
      <c r="D20" s="27"/>
      <c r="E20" s="56">
        <v>3</v>
      </c>
      <c r="F20" s="28" t="s">
        <v>60</v>
      </c>
      <c r="G20" s="28">
        <v>1025</v>
      </c>
      <c r="H20" s="28">
        <f t="shared" si="1"/>
        <v>3075</v>
      </c>
      <c r="I20" s="60">
        <f>H20*1</f>
        <v>3075</v>
      </c>
      <c r="J20" s="66"/>
      <c r="K20" s="89"/>
      <c r="L20" s="138"/>
      <c r="M20" s="138"/>
      <c r="N20" s="119"/>
    </row>
    <row r="21" spans="1:14" ht="19.5" customHeight="1" hidden="1">
      <c r="A21" s="168" t="s">
        <v>112</v>
      </c>
      <c r="B21" s="169"/>
      <c r="C21" s="29"/>
      <c r="D21" s="29"/>
      <c r="E21" s="30"/>
      <c r="F21" s="30"/>
      <c r="G21" s="31"/>
      <c r="H21" s="5">
        <f>SUM(H23:H33)</f>
        <v>134776.46199999997</v>
      </c>
      <c r="I21" s="53">
        <f>SUM(I23:I33)</f>
        <v>12094.73</v>
      </c>
      <c r="J21" s="53">
        <f>SUM(J23:J23)</f>
        <v>12094.73</v>
      </c>
      <c r="K21" s="53">
        <f>SUM(K23:K23)</f>
        <v>0</v>
      </c>
      <c r="L21" s="53"/>
      <c r="M21" s="53"/>
      <c r="N21" s="116">
        <f>SUM(N23:N23)</f>
        <v>0</v>
      </c>
    </row>
    <row r="22" spans="1:14" ht="19.5" customHeight="1">
      <c r="A22" s="168" t="s">
        <v>171</v>
      </c>
      <c r="B22" s="169"/>
      <c r="C22" s="29"/>
      <c r="D22" s="29"/>
      <c r="E22" s="30"/>
      <c r="F22" s="30"/>
      <c r="G22" s="31"/>
      <c r="H22" s="5">
        <f>SUM(H23)</f>
        <v>24189.46</v>
      </c>
      <c r="I22" s="53">
        <f>SUM(I23)</f>
        <v>12094.73</v>
      </c>
      <c r="J22" s="53">
        <f>SUM(J23)</f>
        <v>12094.73</v>
      </c>
      <c r="K22" s="53"/>
      <c r="L22" s="53"/>
      <c r="M22" s="53"/>
      <c r="N22" s="116"/>
    </row>
    <row r="23" spans="1:14" s="91" customFormat="1" ht="218.25" customHeight="1">
      <c r="A23" s="26" t="s">
        <v>27</v>
      </c>
      <c r="B23" s="7" t="s">
        <v>163</v>
      </c>
      <c r="C23" s="27" t="s">
        <v>164</v>
      </c>
      <c r="D23" s="130" t="s">
        <v>174</v>
      </c>
      <c r="E23" s="76">
        <v>1</v>
      </c>
      <c r="F23" s="9" t="s">
        <v>60</v>
      </c>
      <c r="G23" s="48">
        <v>24189.46</v>
      </c>
      <c r="H23" s="28">
        <f>G23*E23</f>
        <v>24189.46</v>
      </c>
      <c r="I23" s="60">
        <f>H23/2</f>
        <v>12094.73</v>
      </c>
      <c r="J23" s="60">
        <f>H23/2</f>
        <v>12094.73</v>
      </c>
      <c r="K23" s="9"/>
      <c r="L23" s="67"/>
      <c r="M23" s="67"/>
      <c r="N23" s="117"/>
    </row>
    <row r="24" spans="1:14" ht="19.5" customHeight="1">
      <c r="A24" s="168" t="s">
        <v>115</v>
      </c>
      <c r="B24" s="169"/>
      <c r="C24" s="29"/>
      <c r="D24" s="29"/>
      <c r="E24" s="30"/>
      <c r="F24" s="30"/>
      <c r="G24" s="31"/>
      <c r="H24" s="5">
        <f>SUM(H25:H34)</f>
        <v>83494.536</v>
      </c>
      <c r="I24" s="53"/>
      <c r="J24" s="53">
        <f>SUM(J25:J34)</f>
        <v>9030.822</v>
      </c>
      <c r="K24" s="53">
        <f>SUM(K25:K34)</f>
        <v>23131.339500000002</v>
      </c>
      <c r="L24" s="53">
        <f>SUM(L25:L34)</f>
        <v>23131.339500000002</v>
      </c>
      <c r="M24" s="53">
        <f>SUM(M25:M34)</f>
        <v>14100.5175</v>
      </c>
      <c r="N24" s="116">
        <f>SUM(N25:N34)</f>
        <v>14100.5175</v>
      </c>
    </row>
    <row r="25" spans="1:14" s="91" customFormat="1" ht="32.25" customHeight="1">
      <c r="A25" s="26" t="s">
        <v>37</v>
      </c>
      <c r="B25" s="7" t="s">
        <v>166</v>
      </c>
      <c r="C25" s="27" t="s">
        <v>160</v>
      </c>
      <c r="D25" s="9">
        <v>75128</v>
      </c>
      <c r="E25" s="77">
        <v>423.3</v>
      </c>
      <c r="F25" s="43" t="s">
        <v>22</v>
      </c>
      <c r="G25" s="50">
        <v>3.93</v>
      </c>
      <c r="H25" s="28">
        <f aca="true" t="shared" si="2" ref="H25:H34">G25*E25</f>
        <v>1663.5690000000002</v>
      </c>
      <c r="I25" s="47"/>
      <c r="J25" s="46">
        <f aca="true" t="shared" si="3" ref="J25:J33">H25/3</f>
        <v>554.523</v>
      </c>
      <c r="K25" s="46">
        <f aca="true" t="shared" si="4" ref="K25:K33">H25/3</f>
        <v>554.523</v>
      </c>
      <c r="L25" s="44">
        <f aca="true" t="shared" si="5" ref="L25:L33">H25/3</f>
        <v>554.523</v>
      </c>
      <c r="M25" s="45"/>
      <c r="N25" s="121"/>
    </row>
    <row r="26" spans="1:14" s="91" customFormat="1" ht="32.25" customHeight="1">
      <c r="A26" s="26" t="s">
        <v>38</v>
      </c>
      <c r="B26" s="7" t="s">
        <v>165</v>
      </c>
      <c r="C26" s="27" t="s">
        <v>160</v>
      </c>
      <c r="D26" s="9">
        <v>75151</v>
      </c>
      <c r="E26" s="77">
        <v>423.3</v>
      </c>
      <c r="F26" s="43" t="s">
        <v>22</v>
      </c>
      <c r="G26" s="50">
        <v>3.93</v>
      </c>
      <c r="H26" s="28">
        <f>E26*G26</f>
        <v>1663.5690000000002</v>
      </c>
      <c r="I26" s="47"/>
      <c r="J26" s="46">
        <f t="shared" si="3"/>
        <v>554.523</v>
      </c>
      <c r="K26" s="46">
        <f t="shared" si="4"/>
        <v>554.523</v>
      </c>
      <c r="L26" s="44">
        <f t="shared" si="5"/>
        <v>554.523</v>
      </c>
      <c r="M26" s="45"/>
      <c r="N26" s="121"/>
    </row>
    <row r="27" spans="1:14" s="91" customFormat="1" ht="18" customHeight="1">
      <c r="A27" s="26" t="s">
        <v>39</v>
      </c>
      <c r="B27" s="7" t="s">
        <v>116</v>
      </c>
      <c r="C27" s="27" t="s">
        <v>160</v>
      </c>
      <c r="D27" s="9">
        <v>75130</v>
      </c>
      <c r="E27" s="77">
        <v>423.3</v>
      </c>
      <c r="F27" s="43" t="s">
        <v>22</v>
      </c>
      <c r="G27" s="50">
        <v>3.14</v>
      </c>
      <c r="H27" s="28">
        <f t="shared" si="2"/>
        <v>1329.162</v>
      </c>
      <c r="I27" s="47"/>
      <c r="J27" s="46">
        <f t="shared" si="3"/>
        <v>443.05400000000003</v>
      </c>
      <c r="K27" s="46">
        <f t="shared" si="4"/>
        <v>443.05400000000003</v>
      </c>
      <c r="L27" s="44">
        <f t="shared" si="5"/>
        <v>443.05400000000003</v>
      </c>
      <c r="M27" s="45"/>
      <c r="N27" s="121"/>
    </row>
    <row r="28" spans="1:14" s="91" customFormat="1" ht="26.25" customHeight="1">
      <c r="A28" s="26" t="s">
        <v>40</v>
      </c>
      <c r="B28" s="7" t="s">
        <v>195</v>
      </c>
      <c r="C28" s="27" t="s">
        <v>160</v>
      </c>
      <c r="D28" s="137">
        <v>75149</v>
      </c>
      <c r="E28" s="76">
        <v>423.3</v>
      </c>
      <c r="F28" s="8" t="s">
        <v>22</v>
      </c>
      <c r="G28" s="49">
        <v>3.93</v>
      </c>
      <c r="H28" s="28">
        <f>G28*E28</f>
        <v>1663.5690000000002</v>
      </c>
      <c r="I28" s="47"/>
      <c r="J28" s="46">
        <f>H28/3</f>
        <v>554.523</v>
      </c>
      <c r="K28" s="46">
        <f>H28/3</f>
        <v>554.523</v>
      </c>
      <c r="L28" s="44">
        <f>H28/3</f>
        <v>554.523</v>
      </c>
      <c r="M28" s="45"/>
      <c r="N28" s="121"/>
    </row>
    <row r="29" spans="1:14" s="91" customFormat="1" ht="38.25" customHeight="1">
      <c r="A29" s="26" t="s">
        <v>41</v>
      </c>
      <c r="B29" s="7" t="s">
        <v>173</v>
      </c>
      <c r="C29" s="27" t="s">
        <v>160</v>
      </c>
      <c r="D29" s="9">
        <v>8816</v>
      </c>
      <c r="E29" s="77">
        <v>423.3</v>
      </c>
      <c r="F29" s="43" t="s">
        <v>22</v>
      </c>
      <c r="G29" s="50">
        <v>9.1</v>
      </c>
      <c r="H29" s="28">
        <f t="shared" si="2"/>
        <v>3852.0299999999997</v>
      </c>
      <c r="I29" s="47"/>
      <c r="J29" s="46">
        <f t="shared" si="3"/>
        <v>1284.01</v>
      </c>
      <c r="K29" s="46">
        <f t="shared" si="4"/>
        <v>1284.01</v>
      </c>
      <c r="L29" s="44">
        <f t="shared" si="5"/>
        <v>1284.01</v>
      </c>
      <c r="M29" s="45"/>
      <c r="N29" s="121"/>
    </row>
    <row r="30" spans="1:14" s="91" customFormat="1" ht="212.25" customHeight="1">
      <c r="A30" s="26" t="s">
        <v>42</v>
      </c>
      <c r="B30" s="7" t="s">
        <v>169</v>
      </c>
      <c r="C30" s="27" t="s">
        <v>170</v>
      </c>
      <c r="D30" s="137" t="s">
        <v>176</v>
      </c>
      <c r="E30" s="76">
        <v>846</v>
      </c>
      <c r="F30" s="8" t="s">
        <v>22</v>
      </c>
      <c r="G30" s="49">
        <v>12</v>
      </c>
      <c r="H30" s="28">
        <f t="shared" si="2"/>
        <v>10152</v>
      </c>
      <c r="I30" s="47"/>
      <c r="J30" s="46">
        <f t="shared" si="3"/>
        <v>3384</v>
      </c>
      <c r="K30" s="46">
        <f t="shared" si="4"/>
        <v>3384</v>
      </c>
      <c r="L30" s="44">
        <f t="shared" si="5"/>
        <v>3384</v>
      </c>
      <c r="M30" s="45"/>
      <c r="N30" s="121"/>
    </row>
    <row r="31" spans="1:14" s="91" customFormat="1" ht="30" customHeight="1">
      <c r="A31" s="26" t="s">
        <v>43</v>
      </c>
      <c r="B31" s="7" t="s">
        <v>194</v>
      </c>
      <c r="C31" s="27" t="s">
        <v>160</v>
      </c>
      <c r="D31" s="137">
        <v>75140</v>
      </c>
      <c r="E31" s="76">
        <v>423.3</v>
      </c>
      <c r="F31" s="8" t="s">
        <v>22</v>
      </c>
      <c r="G31" s="49">
        <v>3.14</v>
      </c>
      <c r="H31" s="28">
        <f t="shared" si="2"/>
        <v>1329.162</v>
      </c>
      <c r="I31" s="47"/>
      <c r="J31" s="46">
        <f t="shared" si="3"/>
        <v>443.05400000000003</v>
      </c>
      <c r="K31" s="46">
        <f t="shared" si="4"/>
        <v>443.05400000000003</v>
      </c>
      <c r="L31" s="44">
        <f t="shared" si="5"/>
        <v>443.05400000000003</v>
      </c>
      <c r="M31" s="45"/>
      <c r="N31" s="121"/>
    </row>
    <row r="32" spans="1:14" s="91" customFormat="1" ht="18">
      <c r="A32" s="26" t="s">
        <v>44</v>
      </c>
      <c r="B32" s="7" t="s">
        <v>136</v>
      </c>
      <c r="C32" s="27" t="s">
        <v>160</v>
      </c>
      <c r="D32" s="9">
        <v>75132</v>
      </c>
      <c r="E32" s="76">
        <v>423.3</v>
      </c>
      <c r="F32" s="8" t="s">
        <v>22</v>
      </c>
      <c r="G32" s="49">
        <v>5</v>
      </c>
      <c r="H32" s="28">
        <f t="shared" si="2"/>
        <v>2116.5</v>
      </c>
      <c r="I32" s="47"/>
      <c r="J32" s="46">
        <f t="shared" si="3"/>
        <v>705.5</v>
      </c>
      <c r="K32" s="46">
        <f t="shared" si="4"/>
        <v>705.5</v>
      </c>
      <c r="L32" s="44">
        <f t="shared" si="5"/>
        <v>705.5</v>
      </c>
      <c r="M32" s="45"/>
      <c r="N32" s="121"/>
    </row>
    <row r="33" spans="1:14" s="91" customFormat="1" ht="18">
      <c r="A33" s="26" t="s">
        <v>45</v>
      </c>
      <c r="B33" s="7" t="s">
        <v>168</v>
      </c>
      <c r="C33" s="27" t="s">
        <v>160</v>
      </c>
      <c r="D33" s="129">
        <v>75126</v>
      </c>
      <c r="E33" s="90">
        <v>423.3</v>
      </c>
      <c r="F33" s="9" t="s">
        <v>22</v>
      </c>
      <c r="G33" s="48">
        <v>7.85</v>
      </c>
      <c r="H33" s="28">
        <f>G33*E33</f>
        <v>3322.9049999999997</v>
      </c>
      <c r="I33" s="59"/>
      <c r="J33" s="46">
        <f t="shared" si="3"/>
        <v>1107.635</v>
      </c>
      <c r="K33" s="46">
        <f t="shared" si="4"/>
        <v>1107.635</v>
      </c>
      <c r="L33" s="44">
        <f t="shared" si="5"/>
        <v>1107.635</v>
      </c>
      <c r="M33" s="45"/>
      <c r="N33" s="121"/>
    </row>
    <row r="34" spans="1:14" s="91" customFormat="1" ht="186" customHeight="1">
      <c r="A34" s="26" t="s">
        <v>172</v>
      </c>
      <c r="B34" s="7" t="s">
        <v>117</v>
      </c>
      <c r="C34" s="27" t="s">
        <v>167</v>
      </c>
      <c r="D34" s="137" t="s">
        <v>175</v>
      </c>
      <c r="E34" s="76">
        <v>1</v>
      </c>
      <c r="F34" s="8" t="s">
        <v>60</v>
      </c>
      <c r="G34" s="49">
        <v>56402.07</v>
      </c>
      <c r="H34" s="28">
        <f t="shared" si="2"/>
        <v>56402.07</v>
      </c>
      <c r="I34" s="47"/>
      <c r="J34" s="47"/>
      <c r="K34" s="46">
        <f>H34/4</f>
        <v>14100.5175</v>
      </c>
      <c r="L34" s="44">
        <f>H34/4</f>
        <v>14100.5175</v>
      </c>
      <c r="M34" s="44">
        <f>H34/4</f>
        <v>14100.5175</v>
      </c>
      <c r="N34" s="46">
        <f>H34/4</f>
        <v>14100.5175</v>
      </c>
    </row>
    <row r="35" spans="1:14" ht="19.5" customHeight="1">
      <c r="A35" s="168" t="s">
        <v>137</v>
      </c>
      <c r="B35" s="169"/>
      <c r="C35" s="29"/>
      <c r="D35" s="30"/>
      <c r="E35" s="30"/>
      <c r="F35" s="30"/>
      <c r="G35" s="31"/>
      <c r="H35" s="5">
        <f>SUM(H37:H70)</f>
        <v>68413.9472</v>
      </c>
      <c r="I35" s="53">
        <f>SUM(I36:I70)</f>
        <v>7899.292833333332</v>
      </c>
      <c r="J35" s="53">
        <f>SUM(J36:J70)</f>
        <v>12102.930873333335</v>
      </c>
      <c r="K35" s="53">
        <f>SUM(K36:K70)</f>
        <v>12102.930873333335</v>
      </c>
      <c r="L35" s="53">
        <f>SUM(L37:L70)</f>
        <v>12102.930873333335</v>
      </c>
      <c r="M35" s="53">
        <f>SUM(M37:M70)</f>
        <v>12102.930873333335</v>
      </c>
      <c r="N35" s="116">
        <f>SUM(N36:N70)</f>
        <v>12102.930873333335</v>
      </c>
    </row>
    <row r="36" spans="1:14" s="94" customFormat="1" ht="19.5" customHeight="1">
      <c r="A36" s="54"/>
      <c r="B36" s="84" t="s">
        <v>65</v>
      </c>
      <c r="C36" s="55"/>
      <c r="D36" s="55"/>
      <c r="E36" s="56"/>
      <c r="F36" s="56"/>
      <c r="G36" s="27"/>
      <c r="H36" s="57"/>
      <c r="I36" s="58"/>
      <c r="J36" s="58"/>
      <c r="K36" s="58"/>
      <c r="L36" s="58"/>
      <c r="M36" s="58"/>
      <c r="N36" s="120"/>
    </row>
    <row r="37" spans="1:14" s="91" customFormat="1" ht="18">
      <c r="A37" s="26">
        <v>41</v>
      </c>
      <c r="B37" s="62" t="s">
        <v>92</v>
      </c>
      <c r="C37" s="27" t="s">
        <v>160</v>
      </c>
      <c r="D37" s="67">
        <v>22224</v>
      </c>
      <c r="E37" s="56">
        <v>283</v>
      </c>
      <c r="F37" s="32" t="s">
        <v>22</v>
      </c>
      <c r="G37" s="28">
        <v>7.24</v>
      </c>
      <c r="H37" s="28">
        <f aca="true" t="shared" si="6" ref="H37:H55">G37*E37</f>
        <v>2048.92</v>
      </c>
      <c r="I37" s="46">
        <f aca="true" t="shared" si="7" ref="I37:I44">H37/6</f>
        <v>341.4866666666667</v>
      </c>
      <c r="J37" s="46">
        <f aca="true" t="shared" si="8" ref="J37:J44">H37/6</f>
        <v>341.4866666666667</v>
      </c>
      <c r="K37" s="46">
        <f aca="true" t="shared" si="9" ref="K37:K44">H37/6</f>
        <v>341.4866666666667</v>
      </c>
      <c r="L37" s="44">
        <f aca="true" t="shared" si="10" ref="L37:L44">H37/6</f>
        <v>341.4866666666667</v>
      </c>
      <c r="M37" s="44">
        <f aca="true" t="shared" si="11" ref="M37:M44">H37/6</f>
        <v>341.4866666666667</v>
      </c>
      <c r="N37" s="46">
        <f aca="true" t="shared" si="12" ref="N37:N44">H37/6</f>
        <v>341.4866666666667</v>
      </c>
    </row>
    <row r="38" spans="1:14" s="91" customFormat="1" ht="18">
      <c r="A38" s="26" t="s">
        <v>46</v>
      </c>
      <c r="B38" s="62" t="s">
        <v>93</v>
      </c>
      <c r="C38" s="27" t="s">
        <v>160</v>
      </c>
      <c r="D38" s="67">
        <v>23560</v>
      </c>
      <c r="E38" s="56">
        <v>37.5</v>
      </c>
      <c r="F38" s="32" t="s">
        <v>61</v>
      </c>
      <c r="G38" s="28">
        <v>6.29</v>
      </c>
      <c r="H38" s="28">
        <f t="shared" si="6"/>
        <v>235.875</v>
      </c>
      <c r="I38" s="46">
        <f t="shared" si="7"/>
        <v>39.3125</v>
      </c>
      <c r="J38" s="46">
        <f t="shared" si="8"/>
        <v>39.3125</v>
      </c>
      <c r="K38" s="46">
        <f t="shared" si="9"/>
        <v>39.3125</v>
      </c>
      <c r="L38" s="44">
        <f t="shared" si="10"/>
        <v>39.3125</v>
      </c>
      <c r="M38" s="44">
        <f t="shared" si="11"/>
        <v>39.3125</v>
      </c>
      <c r="N38" s="46">
        <f t="shared" si="12"/>
        <v>39.3125</v>
      </c>
    </row>
    <row r="39" spans="1:14" s="91" customFormat="1" ht="18">
      <c r="A39" s="26" t="s">
        <v>47</v>
      </c>
      <c r="B39" s="12" t="s">
        <v>118</v>
      </c>
      <c r="C39" s="27"/>
      <c r="D39" s="134"/>
      <c r="E39" s="56">
        <v>283</v>
      </c>
      <c r="F39" s="32" t="s">
        <v>22</v>
      </c>
      <c r="G39" s="28">
        <v>34.45</v>
      </c>
      <c r="H39" s="28">
        <f t="shared" si="6"/>
        <v>9749.35</v>
      </c>
      <c r="I39" s="46">
        <f t="shared" si="7"/>
        <v>1624.8916666666667</v>
      </c>
      <c r="J39" s="46">
        <f t="shared" si="8"/>
        <v>1624.8916666666667</v>
      </c>
      <c r="K39" s="46">
        <f t="shared" si="9"/>
        <v>1624.8916666666667</v>
      </c>
      <c r="L39" s="44">
        <f t="shared" si="10"/>
        <v>1624.8916666666667</v>
      </c>
      <c r="M39" s="44">
        <f t="shared" si="11"/>
        <v>1624.8916666666667</v>
      </c>
      <c r="N39" s="122">
        <f t="shared" si="12"/>
        <v>1624.8916666666667</v>
      </c>
    </row>
    <row r="40" spans="1:14" s="91" customFormat="1" ht="25.5">
      <c r="A40" s="26" t="s">
        <v>48</v>
      </c>
      <c r="B40" s="62" t="s">
        <v>177</v>
      </c>
      <c r="C40" s="27" t="s">
        <v>160</v>
      </c>
      <c r="D40" s="67">
        <v>50284</v>
      </c>
      <c r="E40" s="56">
        <v>2200</v>
      </c>
      <c r="F40" s="32" t="s">
        <v>60</v>
      </c>
      <c r="G40" s="28">
        <v>3</v>
      </c>
      <c r="H40" s="28">
        <f t="shared" si="6"/>
        <v>6600</v>
      </c>
      <c r="I40" s="46">
        <f t="shared" si="7"/>
        <v>1100</v>
      </c>
      <c r="J40" s="46">
        <f t="shared" si="8"/>
        <v>1100</v>
      </c>
      <c r="K40" s="46">
        <f t="shared" si="9"/>
        <v>1100</v>
      </c>
      <c r="L40" s="44">
        <f t="shared" si="10"/>
        <v>1100</v>
      </c>
      <c r="M40" s="44">
        <f t="shared" si="11"/>
        <v>1100</v>
      </c>
      <c r="N40" s="122">
        <f t="shared" si="12"/>
        <v>1100</v>
      </c>
    </row>
    <row r="41" spans="1:14" s="91" customFormat="1" ht="18">
      <c r="A41" s="26" t="s">
        <v>49</v>
      </c>
      <c r="B41" s="62" t="s">
        <v>96</v>
      </c>
      <c r="C41" s="27" t="s">
        <v>103</v>
      </c>
      <c r="D41" s="132">
        <v>861</v>
      </c>
      <c r="E41" s="56">
        <v>500</v>
      </c>
      <c r="F41" s="32" t="s">
        <v>61</v>
      </c>
      <c r="G41" s="28">
        <v>2.53</v>
      </c>
      <c r="H41" s="28">
        <f t="shared" si="6"/>
        <v>1265</v>
      </c>
      <c r="I41" s="46">
        <f t="shared" si="7"/>
        <v>210.83333333333334</v>
      </c>
      <c r="J41" s="46">
        <f t="shared" si="8"/>
        <v>210.83333333333334</v>
      </c>
      <c r="K41" s="46">
        <f t="shared" si="9"/>
        <v>210.83333333333334</v>
      </c>
      <c r="L41" s="44">
        <f t="shared" si="10"/>
        <v>210.83333333333334</v>
      </c>
      <c r="M41" s="44">
        <f t="shared" si="11"/>
        <v>210.83333333333334</v>
      </c>
      <c r="N41" s="122">
        <f t="shared" si="12"/>
        <v>210.83333333333334</v>
      </c>
    </row>
    <row r="42" spans="1:14" s="91" customFormat="1" ht="25.5">
      <c r="A42" s="26" t="s">
        <v>50</v>
      </c>
      <c r="B42" s="62" t="s">
        <v>94</v>
      </c>
      <c r="C42" s="27" t="s">
        <v>103</v>
      </c>
      <c r="D42" s="67">
        <v>72091</v>
      </c>
      <c r="E42" s="56">
        <v>283</v>
      </c>
      <c r="F42" s="32" t="s">
        <v>22</v>
      </c>
      <c r="G42" s="28">
        <v>19.71</v>
      </c>
      <c r="H42" s="28">
        <f t="shared" si="6"/>
        <v>5577.93</v>
      </c>
      <c r="I42" s="46">
        <f t="shared" si="7"/>
        <v>929.6550000000001</v>
      </c>
      <c r="J42" s="46">
        <f t="shared" si="8"/>
        <v>929.6550000000001</v>
      </c>
      <c r="K42" s="46">
        <f t="shared" si="9"/>
        <v>929.6550000000001</v>
      </c>
      <c r="L42" s="44">
        <f t="shared" si="10"/>
        <v>929.6550000000001</v>
      </c>
      <c r="M42" s="44">
        <f t="shared" si="11"/>
        <v>929.6550000000001</v>
      </c>
      <c r="N42" s="122">
        <f t="shared" si="12"/>
        <v>929.6550000000001</v>
      </c>
    </row>
    <row r="43" spans="1:14" s="91" customFormat="1" ht="25.5">
      <c r="A43" s="26" t="s">
        <v>51</v>
      </c>
      <c r="B43" s="12" t="s">
        <v>95</v>
      </c>
      <c r="C43" s="27" t="s">
        <v>103</v>
      </c>
      <c r="D43" s="67">
        <v>6058</v>
      </c>
      <c r="E43" s="56">
        <v>37.5</v>
      </c>
      <c r="F43" s="32" t="s">
        <v>61</v>
      </c>
      <c r="G43" s="28">
        <v>14.05</v>
      </c>
      <c r="H43" s="28">
        <f t="shared" si="6"/>
        <v>526.875</v>
      </c>
      <c r="I43" s="46">
        <f t="shared" si="7"/>
        <v>87.8125</v>
      </c>
      <c r="J43" s="46">
        <f t="shared" si="8"/>
        <v>87.8125</v>
      </c>
      <c r="K43" s="46">
        <f t="shared" si="9"/>
        <v>87.8125</v>
      </c>
      <c r="L43" s="44">
        <f t="shared" si="10"/>
        <v>87.8125</v>
      </c>
      <c r="M43" s="44">
        <f t="shared" si="11"/>
        <v>87.8125</v>
      </c>
      <c r="N43" s="122">
        <f t="shared" si="12"/>
        <v>87.8125</v>
      </c>
    </row>
    <row r="44" spans="1:14" s="91" customFormat="1" ht="25.5">
      <c r="A44" s="26" t="s">
        <v>62</v>
      </c>
      <c r="B44" s="12" t="s">
        <v>119</v>
      </c>
      <c r="C44" s="27" t="s">
        <v>160</v>
      </c>
      <c r="D44" s="67">
        <v>100630</v>
      </c>
      <c r="E44" s="56">
        <v>350</v>
      </c>
      <c r="F44" s="32" t="s">
        <v>22</v>
      </c>
      <c r="G44" s="28">
        <v>8.02</v>
      </c>
      <c r="H44" s="28">
        <f t="shared" si="6"/>
        <v>2807</v>
      </c>
      <c r="I44" s="46">
        <f t="shared" si="7"/>
        <v>467.8333333333333</v>
      </c>
      <c r="J44" s="46">
        <f t="shared" si="8"/>
        <v>467.8333333333333</v>
      </c>
      <c r="K44" s="46">
        <f t="shared" si="9"/>
        <v>467.8333333333333</v>
      </c>
      <c r="L44" s="44">
        <f t="shared" si="10"/>
        <v>467.8333333333333</v>
      </c>
      <c r="M44" s="44">
        <f t="shared" si="11"/>
        <v>467.8333333333333</v>
      </c>
      <c r="N44" s="122">
        <f t="shared" si="12"/>
        <v>467.8333333333333</v>
      </c>
    </row>
    <row r="45" spans="1:14" s="91" customFormat="1" ht="18">
      <c r="A45" s="26"/>
      <c r="B45" s="84" t="s">
        <v>71</v>
      </c>
      <c r="C45" s="27"/>
      <c r="D45" s="67"/>
      <c r="E45" s="56"/>
      <c r="F45" s="32"/>
      <c r="G45" s="28"/>
      <c r="H45" s="28"/>
      <c r="I45" s="47"/>
      <c r="J45" s="47"/>
      <c r="K45" s="47"/>
      <c r="L45" s="45"/>
      <c r="M45" s="45"/>
      <c r="N45" s="121"/>
    </row>
    <row r="46" spans="1:14" s="91" customFormat="1" ht="30.75" customHeight="1">
      <c r="A46" s="9" t="s">
        <v>63</v>
      </c>
      <c r="B46" s="7" t="s">
        <v>120</v>
      </c>
      <c r="C46" s="27" t="s">
        <v>103</v>
      </c>
      <c r="D46" s="132">
        <v>72228</v>
      </c>
      <c r="E46" s="78">
        <f>283*30%</f>
        <v>84.89999999999999</v>
      </c>
      <c r="F46" s="70" t="s">
        <v>22</v>
      </c>
      <c r="G46" s="71">
        <v>9.42</v>
      </c>
      <c r="H46" s="28">
        <f t="shared" si="6"/>
        <v>799.7579999999999</v>
      </c>
      <c r="I46" s="46">
        <f aca="true" t="shared" si="13" ref="I46:I55">H46/6</f>
        <v>133.29299999999998</v>
      </c>
      <c r="J46" s="46">
        <f aca="true" t="shared" si="14" ref="J46:J55">H46/6</f>
        <v>133.29299999999998</v>
      </c>
      <c r="K46" s="46">
        <f aca="true" t="shared" si="15" ref="K46:K55">H46/6</f>
        <v>133.29299999999998</v>
      </c>
      <c r="L46" s="44">
        <f aca="true" t="shared" si="16" ref="L46:L55">H46/6</f>
        <v>133.29299999999998</v>
      </c>
      <c r="M46" s="44">
        <f aca="true" t="shared" si="17" ref="M46:M55">H46/6</f>
        <v>133.29299999999998</v>
      </c>
      <c r="N46" s="122">
        <f aca="true" t="shared" si="18" ref="N46:N55">H46/6</f>
        <v>133.29299999999998</v>
      </c>
    </row>
    <row r="47" spans="1:14" s="91" customFormat="1" ht="18">
      <c r="A47" s="9" t="s">
        <v>64</v>
      </c>
      <c r="B47" s="7" t="s">
        <v>178</v>
      </c>
      <c r="C47" s="27" t="s">
        <v>103</v>
      </c>
      <c r="D47" s="27">
        <v>20210</v>
      </c>
      <c r="E47" s="78">
        <v>185</v>
      </c>
      <c r="F47" s="78" t="s">
        <v>61</v>
      </c>
      <c r="G47" s="71">
        <v>22.59</v>
      </c>
      <c r="H47" s="28">
        <f t="shared" si="6"/>
        <v>4179.15</v>
      </c>
      <c r="I47" s="46">
        <f t="shared" si="13"/>
        <v>696.525</v>
      </c>
      <c r="J47" s="46">
        <f t="shared" si="14"/>
        <v>696.525</v>
      </c>
      <c r="K47" s="46">
        <f t="shared" si="15"/>
        <v>696.525</v>
      </c>
      <c r="L47" s="44">
        <f t="shared" si="16"/>
        <v>696.525</v>
      </c>
      <c r="M47" s="44">
        <f t="shared" si="17"/>
        <v>696.525</v>
      </c>
      <c r="N47" s="122">
        <f t="shared" si="18"/>
        <v>696.525</v>
      </c>
    </row>
    <row r="48" spans="1:14" s="91" customFormat="1" ht="18">
      <c r="A48" s="9" t="s">
        <v>138</v>
      </c>
      <c r="B48" s="7" t="s">
        <v>179</v>
      </c>
      <c r="C48" s="27" t="s">
        <v>103</v>
      </c>
      <c r="D48" s="132">
        <v>20212</v>
      </c>
      <c r="E48" s="78">
        <v>700</v>
      </c>
      <c r="F48" s="70" t="s">
        <v>61</v>
      </c>
      <c r="G48" s="71">
        <v>9.83</v>
      </c>
      <c r="H48" s="28">
        <f>G48*E48</f>
        <v>6881</v>
      </c>
      <c r="I48" s="46">
        <f t="shared" si="13"/>
        <v>1146.8333333333333</v>
      </c>
      <c r="J48" s="46">
        <f t="shared" si="14"/>
        <v>1146.8333333333333</v>
      </c>
      <c r="K48" s="46">
        <f t="shared" si="15"/>
        <v>1146.8333333333333</v>
      </c>
      <c r="L48" s="44">
        <f t="shared" si="16"/>
        <v>1146.8333333333333</v>
      </c>
      <c r="M48" s="44">
        <f t="shared" si="17"/>
        <v>1146.8333333333333</v>
      </c>
      <c r="N48" s="122">
        <f t="shared" si="18"/>
        <v>1146.8333333333333</v>
      </c>
    </row>
    <row r="49" spans="1:14" s="91" customFormat="1" ht="39" customHeight="1">
      <c r="A49" s="9" t="s">
        <v>139</v>
      </c>
      <c r="B49" s="7" t="s">
        <v>121</v>
      </c>
      <c r="C49" s="27" t="s">
        <v>160</v>
      </c>
      <c r="D49" s="132">
        <v>1202</v>
      </c>
      <c r="E49" s="78">
        <v>17</v>
      </c>
      <c r="F49" s="70" t="s">
        <v>61</v>
      </c>
      <c r="G49" s="71">
        <v>67.37</v>
      </c>
      <c r="H49" s="71">
        <f>G49*E49</f>
        <v>1145.29</v>
      </c>
      <c r="I49" s="46">
        <f t="shared" si="13"/>
        <v>190.88166666666666</v>
      </c>
      <c r="J49" s="46">
        <f t="shared" si="14"/>
        <v>190.88166666666666</v>
      </c>
      <c r="K49" s="46">
        <f t="shared" si="15"/>
        <v>190.88166666666666</v>
      </c>
      <c r="L49" s="44">
        <f t="shared" si="16"/>
        <v>190.88166666666666</v>
      </c>
      <c r="M49" s="44">
        <f t="shared" si="17"/>
        <v>190.88166666666666</v>
      </c>
      <c r="N49" s="122">
        <f t="shared" si="18"/>
        <v>190.88166666666666</v>
      </c>
    </row>
    <row r="50" spans="1:14" s="91" customFormat="1" ht="38.25" customHeight="1">
      <c r="A50" s="9" t="s">
        <v>140</v>
      </c>
      <c r="B50" s="7" t="s">
        <v>122</v>
      </c>
      <c r="C50" s="27" t="s">
        <v>160</v>
      </c>
      <c r="D50" s="132">
        <v>4021</v>
      </c>
      <c r="E50" s="78">
        <v>5.7</v>
      </c>
      <c r="F50" s="70" t="s">
        <v>61</v>
      </c>
      <c r="G50" s="71">
        <v>69.67</v>
      </c>
      <c r="H50" s="71">
        <f>G50*E50</f>
        <v>397.119</v>
      </c>
      <c r="I50" s="46">
        <f t="shared" si="13"/>
        <v>66.18650000000001</v>
      </c>
      <c r="J50" s="46">
        <f t="shared" si="14"/>
        <v>66.18650000000001</v>
      </c>
      <c r="K50" s="46">
        <f t="shared" si="15"/>
        <v>66.18650000000001</v>
      </c>
      <c r="L50" s="44">
        <f t="shared" si="16"/>
        <v>66.18650000000001</v>
      </c>
      <c r="M50" s="44">
        <f t="shared" si="17"/>
        <v>66.18650000000001</v>
      </c>
      <c r="N50" s="122">
        <f t="shared" si="18"/>
        <v>66.18650000000001</v>
      </c>
    </row>
    <row r="51" spans="1:14" s="91" customFormat="1" ht="18">
      <c r="A51" s="9" t="s">
        <v>141</v>
      </c>
      <c r="B51" s="7" t="s">
        <v>72</v>
      </c>
      <c r="C51" s="27" t="s">
        <v>103</v>
      </c>
      <c r="D51" s="67">
        <v>72086</v>
      </c>
      <c r="E51" s="78">
        <v>185</v>
      </c>
      <c r="F51" s="70" t="s">
        <v>61</v>
      </c>
      <c r="G51" s="71">
        <v>2.98</v>
      </c>
      <c r="H51" s="28">
        <f t="shared" si="6"/>
        <v>551.3</v>
      </c>
      <c r="I51" s="46">
        <f t="shared" si="13"/>
        <v>91.88333333333333</v>
      </c>
      <c r="J51" s="46">
        <f t="shared" si="14"/>
        <v>91.88333333333333</v>
      </c>
      <c r="K51" s="46">
        <f t="shared" si="15"/>
        <v>91.88333333333333</v>
      </c>
      <c r="L51" s="44">
        <f t="shared" si="16"/>
        <v>91.88333333333333</v>
      </c>
      <c r="M51" s="44">
        <f t="shared" si="17"/>
        <v>91.88333333333333</v>
      </c>
      <c r="N51" s="122">
        <f t="shared" si="18"/>
        <v>91.88333333333333</v>
      </c>
    </row>
    <row r="52" spans="1:14" s="91" customFormat="1" ht="18">
      <c r="A52" s="26" t="s">
        <v>142</v>
      </c>
      <c r="B52" s="7" t="s">
        <v>73</v>
      </c>
      <c r="C52" s="27" t="s">
        <v>103</v>
      </c>
      <c r="D52" s="67">
        <v>72085</v>
      </c>
      <c r="E52" s="78">
        <v>700</v>
      </c>
      <c r="F52" s="70" t="s">
        <v>61</v>
      </c>
      <c r="G52" s="71">
        <v>0.97</v>
      </c>
      <c r="H52" s="28">
        <f t="shared" si="6"/>
        <v>679</v>
      </c>
      <c r="I52" s="46">
        <f t="shared" si="13"/>
        <v>113.16666666666667</v>
      </c>
      <c r="J52" s="46">
        <f t="shared" si="14"/>
        <v>113.16666666666667</v>
      </c>
      <c r="K52" s="46">
        <f t="shared" si="15"/>
        <v>113.16666666666667</v>
      </c>
      <c r="L52" s="44">
        <f t="shared" si="16"/>
        <v>113.16666666666667</v>
      </c>
      <c r="M52" s="44">
        <f t="shared" si="17"/>
        <v>113.16666666666667</v>
      </c>
      <c r="N52" s="122">
        <f t="shared" si="18"/>
        <v>113.16666666666667</v>
      </c>
    </row>
    <row r="53" spans="1:14" s="91" customFormat="1" ht="25.5">
      <c r="A53" s="26" t="s">
        <v>143</v>
      </c>
      <c r="B53" s="62" t="s">
        <v>123</v>
      </c>
      <c r="C53" s="27" t="s">
        <v>160</v>
      </c>
      <c r="D53" s="139">
        <v>100072</v>
      </c>
      <c r="E53" s="56">
        <v>25</v>
      </c>
      <c r="F53" s="61" t="s">
        <v>60</v>
      </c>
      <c r="G53" s="72">
        <v>112.12</v>
      </c>
      <c r="H53" s="28">
        <f t="shared" si="6"/>
        <v>2803</v>
      </c>
      <c r="I53" s="46">
        <f t="shared" si="13"/>
        <v>467.1666666666667</v>
      </c>
      <c r="J53" s="46">
        <f t="shared" si="14"/>
        <v>467.1666666666667</v>
      </c>
      <c r="K53" s="46">
        <f t="shared" si="15"/>
        <v>467.1666666666667</v>
      </c>
      <c r="L53" s="44">
        <f t="shared" si="16"/>
        <v>467.1666666666667</v>
      </c>
      <c r="M53" s="44">
        <f t="shared" si="17"/>
        <v>467.1666666666667</v>
      </c>
      <c r="N53" s="122">
        <f t="shared" si="18"/>
        <v>467.1666666666667</v>
      </c>
    </row>
    <row r="54" spans="1:14" s="91" customFormat="1" ht="18">
      <c r="A54" s="26" t="s">
        <v>144</v>
      </c>
      <c r="B54" s="12" t="s">
        <v>124</v>
      </c>
      <c r="C54" s="27" t="s">
        <v>103</v>
      </c>
      <c r="D54" s="140">
        <v>4343</v>
      </c>
      <c r="E54" s="56">
        <v>150</v>
      </c>
      <c r="F54" s="61" t="s">
        <v>60</v>
      </c>
      <c r="G54" s="72">
        <v>1.19</v>
      </c>
      <c r="H54" s="28">
        <f t="shared" si="6"/>
        <v>178.5</v>
      </c>
      <c r="I54" s="46">
        <f t="shared" si="13"/>
        <v>29.75</v>
      </c>
      <c r="J54" s="46">
        <f t="shared" si="14"/>
        <v>29.75</v>
      </c>
      <c r="K54" s="46">
        <f t="shared" si="15"/>
        <v>29.75</v>
      </c>
      <c r="L54" s="44">
        <f t="shared" si="16"/>
        <v>29.75</v>
      </c>
      <c r="M54" s="44">
        <f t="shared" si="17"/>
        <v>29.75</v>
      </c>
      <c r="N54" s="122">
        <f t="shared" si="18"/>
        <v>29.75</v>
      </c>
    </row>
    <row r="55" spans="1:14" s="91" customFormat="1" ht="18">
      <c r="A55" s="26" t="s">
        <v>145</v>
      </c>
      <c r="B55" s="63" t="s">
        <v>74</v>
      </c>
      <c r="C55" s="27" t="s">
        <v>103</v>
      </c>
      <c r="D55" s="133">
        <v>55960</v>
      </c>
      <c r="E55" s="78">
        <v>283</v>
      </c>
      <c r="F55" s="61" t="s">
        <v>22</v>
      </c>
      <c r="G55" s="71">
        <v>3.43</v>
      </c>
      <c r="H55" s="28">
        <f t="shared" si="6"/>
        <v>970.69</v>
      </c>
      <c r="I55" s="46">
        <f t="shared" si="13"/>
        <v>161.78166666666667</v>
      </c>
      <c r="J55" s="46">
        <f t="shared" si="14"/>
        <v>161.78166666666667</v>
      </c>
      <c r="K55" s="46">
        <f t="shared" si="15"/>
        <v>161.78166666666667</v>
      </c>
      <c r="L55" s="44">
        <f t="shared" si="16"/>
        <v>161.78166666666667</v>
      </c>
      <c r="M55" s="44">
        <f t="shared" si="17"/>
        <v>161.78166666666667</v>
      </c>
      <c r="N55" s="122">
        <f t="shared" si="18"/>
        <v>161.78166666666667</v>
      </c>
    </row>
    <row r="56" spans="1:14" s="91" customFormat="1" ht="18">
      <c r="A56" s="26"/>
      <c r="B56" s="69" t="s">
        <v>75</v>
      </c>
      <c r="C56" s="27"/>
      <c r="D56" s="133"/>
      <c r="E56" s="78"/>
      <c r="F56" s="61"/>
      <c r="G56" s="71"/>
      <c r="H56" s="28"/>
      <c r="I56" s="46"/>
      <c r="J56" s="44"/>
      <c r="K56" s="46"/>
      <c r="L56" s="44"/>
      <c r="M56" s="44"/>
      <c r="N56" s="122"/>
    </row>
    <row r="57" spans="1:14" s="91" customFormat="1" ht="18">
      <c r="A57" s="26" t="s">
        <v>146</v>
      </c>
      <c r="B57" s="62" t="s">
        <v>125</v>
      </c>
      <c r="C57" s="27" t="s">
        <v>103</v>
      </c>
      <c r="D57" s="134" t="s">
        <v>180</v>
      </c>
      <c r="E57" s="56">
        <v>214.55</v>
      </c>
      <c r="F57" s="61" t="s">
        <v>22</v>
      </c>
      <c r="G57" s="48">
        <v>11.56</v>
      </c>
      <c r="H57" s="28">
        <f aca="true" t="shared" si="19" ref="H57:H70">G57*E57</f>
        <v>2480.1980000000003</v>
      </c>
      <c r="I57" s="47"/>
      <c r="J57" s="44">
        <f aca="true" t="shared" si="20" ref="J57:J65">H57/5</f>
        <v>496.03960000000006</v>
      </c>
      <c r="K57" s="46">
        <f aca="true" t="shared" si="21" ref="K57:K65">H57/5</f>
        <v>496.03960000000006</v>
      </c>
      <c r="L57" s="44">
        <f aca="true" t="shared" si="22" ref="L57:L65">H57/5</f>
        <v>496.03960000000006</v>
      </c>
      <c r="M57" s="44">
        <f aca="true" t="shared" si="23" ref="M57:M65">H57/5</f>
        <v>496.03960000000006</v>
      </c>
      <c r="N57" s="122">
        <f aca="true" t="shared" si="24" ref="N57:N65">H57/5</f>
        <v>496.03960000000006</v>
      </c>
    </row>
    <row r="58" spans="1:14" s="91" customFormat="1" ht="18">
      <c r="A58" s="26" t="s">
        <v>147</v>
      </c>
      <c r="B58" s="62" t="s">
        <v>181</v>
      </c>
      <c r="C58" s="27" t="s">
        <v>160</v>
      </c>
      <c r="D58" s="132">
        <v>4686</v>
      </c>
      <c r="E58" s="56">
        <v>1</v>
      </c>
      <c r="F58" s="61" t="s">
        <v>18</v>
      </c>
      <c r="G58" s="72">
        <v>925.04</v>
      </c>
      <c r="H58" s="28">
        <f t="shared" si="19"/>
        <v>925.04</v>
      </c>
      <c r="I58" s="47"/>
      <c r="J58" s="44">
        <f t="shared" si="20"/>
        <v>185.00799999999998</v>
      </c>
      <c r="K58" s="46">
        <f t="shared" si="21"/>
        <v>185.00799999999998</v>
      </c>
      <c r="L58" s="44">
        <f t="shared" si="22"/>
        <v>185.00799999999998</v>
      </c>
      <c r="M58" s="44">
        <f t="shared" si="23"/>
        <v>185.00799999999998</v>
      </c>
      <c r="N58" s="122">
        <f t="shared" si="24"/>
        <v>185.00799999999998</v>
      </c>
    </row>
    <row r="59" spans="1:14" s="91" customFormat="1" ht="18">
      <c r="A59" s="26" t="s">
        <v>148</v>
      </c>
      <c r="B59" s="12" t="s">
        <v>126</v>
      </c>
      <c r="C59" s="27" t="s">
        <v>103</v>
      </c>
      <c r="D59" s="150">
        <v>84091</v>
      </c>
      <c r="E59" s="56">
        <v>12</v>
      </c>
      <c r="F59" s="32" t="s">
        <v>22</v>
      </c>
      <c r="G59" s="48">
        <v>30.22</v>
      </c>
      <c r="H59" s="28">
        <f t="shared" si="19"/>
        <v>362.64</v>
      </c>
      <c r="I59" s="47"/>
      <c r="J59" s="46">
        <f t="shared" si="20"/>
        <v>72.52799999999999</v>
      </c>
      <c r="K59" s="46">
        <f t="shared" si="21"/>
        <v>72.52799999999999</v>
      </c>
      <c r="L59" s="44">
        <f t="shared" si="22"/>
        <v>72.52799999999999</v>
      </c>
      <c r="M59" s="44">
        <f t="shared" si="23"/>
        <v>72.52799999999999</v>
      </c>
      <c r="N59" s="122">
        <f t="shared" si="24"/>
        <v>72.52799999999999</v>
      </c>
    </row>
    <row r="60" spans="1:14" s="91" customFormat="1" ht="18">
      <c r="A60" s="26" t="s">
        <v>149</v>
      </c>
      <c r="B60" s="62" t="s">
        <v>127</v>
      </c>
      <c r="C60" s="27" t="s">
        <v>103</v>
      </c>
      <c r="D60" s="132">
        <v>84090</v>
      </c>
      <c r="E60" s="56">
        <v>12</v>
      </c>
      <c r="F60" s="61" t="s">
        <v>22</v>
      </c>
      <c r="G60" s="48">
        <v>59.03</v>
      </c>
      <c r="H60" s="28">
        <f t="shared" si="19"/>
        <v>708.36</v>
      </c>
      <c r="I60" s="47"/>
      <c r="J60" s="44">
        <f t="shared" si="20"/>
        <v>141.672</v>
      </c>
      <c r="K60" s="46">
        <f t="shared" si="21"/>
        <v>141.672</v>
      </c>
      <c r="L60" s="44">
        <f t="shared" si="22"/>
        <v>141.672</v>
      </c>
      <c r="M60" s="44">
        <f t="shared" si="23"/>
        <v>141.672</v>
      </c>
      <c r="N60" s="122">
        <f t="shared" si="24"/>
        <v>141.672</v>
      </c>
    </row>
    <row r="61" spans="1:14" s="91" customFormat="1" ht="18">
      <c r="A61" s="26" t="s">
        <v>150</v>
      </c>
      <c r="B61" s="62" t="s">
        <v>128</v>
      </c>
      <c r="C61" s="27" t="s">
        <v>160</v>
      </c>
      <c r="D61" s="132">
        <v>11244</v>
      </c>
      <c r="E61" s="56">
        <v>156.32</v>
      </c>
      <c r="F61" s="61" t="s">
        <v>22</v>
      </c>
      <c r="G61" s="48">
        <v>27.28</v>
      </c>
      <c r="H61" s="28">
        <f t="shared" si="19"/>
        <v>4264.4096</v>
      </c>
      <c r="I61" s="47"/>
      <c r="J61" s="44">
        <f t="shared" si="20"/>
        <v>852.88192</v>
      </c>
      <c r="K61" s="46">
        <f t="shared" si="21"/>
        <v>852.88192</v>
      </c>
      <c r="L61" s="44">
        <f t="shared" si="22"/>
        <v>852.88192</v>
      </c>
      <c r="M61" s="44">
        <f t="shared" si="23"/>
        <v>852.88192</v>
      </c>
      <c r="N61" s="122">
        <f t="shared" si="24"/>
        <v>852.88192</v>
      </c>
    </row>
    <row r="62" spans="1:14" s="91" customFormat="1" ht="18">
      <c r="A62" s="26" t="s">
        <v>151</v>
      </c>
      <c r="B62" s="62" t="s">
        <v>129</v>
      </c>
      <c r="C62" s="27" t="s">
        <v>160</v>
      </c>
      <c r="D62" s="132">
        <v>23256</v>
      </c>
      <c r="E62" s="56">
        <v>56.23</v>
      </c>
      <c r="F62" s="61" t="s">
        <v>22</v>
      </c>
      <c r="G62" s="48">
        <v>44.69</v>
      </c>
      <c r="H62" s="28">
        <f t="shared" si="19"/>
        <v>2512.9186999999997</v>
      </c>
      <c r="I62" s="47"/>
      <c r="J62" s="44">
        <f t="shared" si="20"/>
        <v>502.5837399999999</v>
      </c>
      <c r="K62" s="46">
        <f t="shared" si="21"/>
        <v>502.5837399999999</v>
      </c>
      <c r="L62" s="44">
        <f t="shared" si="22"/>
        <v>502.5837399999999</v>
      </c>
      <c r="M62" s="44">
        <f t="shared" si="23"/>
        <v>502.5837399999999</v>
      </c>
      <c r="N62" s="122">
        <f t="shared" si="24"/>
        <v>502.5837399999999</v>
      </c>
    </row>
    <row r="63" spans="1:14" s="91" customFormat="1" ht="18">
      <c r="A63" s="26" t="s">
        <v>152</v>
      </c>
      <c r="B63" s="12" t="s">
        <v>108</v>
      </c>
      <c r="C63" s="27" t="s">
        <v>103</v>
      </c>
      <c r="D63" s="9" t="s">
        <v>105</v>
      </c>
      <c r="E63" s="56">
        <v>156.32</v>
      </c>
      <c r="F63" s="32" t="s">
        <v>22</v>
      </c>
      <c r="G63" s="48">
        <v>4.28</v>
      </c>
      <c r="H63" s="28">
        <f t="shared" si="19"/>
        <v>669.0496</v>
      </c>
      <c r="I63" s="47"/>
      <c r="J63" s="46">
        <f t="shared" si="20"/>
        <v>133.80992</v>
      </c>
      <c r="K63" s="46">
        <f t="shared" si="21"/>
        <v>133.80992</v>
      </c>
      <c r="L63" s="44">
        <f t="shared" si="22"/>
        <v>133.80992</v>
      </c>
      <c r="M63" s="44">
        <f t="shared" si="23"/>
        <v>133.80992</v>
      </c>
      <c r="N63" s="122">
        <f t="shared" si="24"/>
        <v>133.80992</v>
      </c>
    </row>
    <row r="64" spans="1:14" s="91" customFormat="1" ht="36.75" customHeight="1">
      <c r="A64" s="26" t="s">
        <v>153</v>
      </c>
      <c r="B64" s="12" t="s">
        <v>197</v>
      </c>
      <c r="C64" s="27"/>
      <c r="D64" s="9"/>
      <c r="E64" s="56">
        <v>133.22</v>
      </c>
      <c r="F64" s="32" t="s">
        <v>22</v>
      </c>
      <c r="G64" s="48">
        <v>30.43</v>
      </c>
      <c r="H64" s="28">
        <f>E64*G64</f>
        <v>4053.8846</v>
      </c>
      <c r="I64" s="47"/>
      <c r="J64" s="46">
        <f t="shared" si="20"/>
        <v>810.77692</v>
      </c>
      <c r="K64" s="46">
        <f t="shared" si="21"/>
        <v>810.77692</v>
      </c>
      <c r="L64" s="44">
        <f t="shared" si="22"/>
        <v>810.77692</v>
      </c>
      <c r="M64" s="44">
        <f t="shared" si="23"/>
        <v>810.77692</v>
      </c>
      <c r="N64" s="122">
        <f t="shared" si="24"/>
        <v>810.77692</v>
      </c>
    </row>
    <row r="65" spans="1:14" s="91" customFormat="1" ht="18">
      <c r="A65" s="26" t="s">
        <v>154</v>
      </c>
      <c r="B65" s="6" t="s">
        <v>74</v>
      </c>
      <c r="C65" s="27" t="s">
        <v>103</v>
      </c>
      <c r="D65" s="131">
        <v>55960</v>
      </c>
      <c r="E65" s="78">
        <v>214.55</v>
      </c>
      <c r="F65" s="32" t="s">
        <v>22</v>
      </c>
      <c r="G65" s="71">
        <v>3.43</v>
      </c>
      <c r="H65" s="28">
        <f t="shared" si="19"/>
        <v>735.9065</v>
      </c>
      <c r="I65" s="47"/>
      <c r="J65" s="46">
        <f t="shared" si="20"/>
        <v>147.18130000000002</v>
      </c>
      <c r="K65" s="46">
        <f t="shared" si="21"/>
        <v>147.18130000000002</v>
      </c>
      <c r="L65" s="44">
        <f t="shared" si="22"/>
        <v>147.18130000000002</v>
      </c>
      <c r="M65" s="44">
        <f t="shared" si="23"/>
        <v>147.18130000000002</v>
      </c>
      <c r="N65" s="122">
        <f t="shared" si="24"/>
        <v>147.18130000000002</v>
      </c>
    </row>
    <row r="66" spans="1:14" s="91" customFormat="1" ht="18">
      <c r="A66" s="26"/>
      <c r="B66" s="86" t="s">
        <v>106</v>
      </c>
      <c r="C66" s="27"/>
      <c r="D66" s="134"/>
      <c r="E66" s="56"/>
      <c r="F66" s="61"/>
      <c r="G66" s="48"/>
      <c r="H66" s="28"/>
      <c r="I66" s="47"/>
      <c r="J66" s="45"/>
      <c r="K66" s="47"/>
      <c r="L66" s="45"/>
      <c r="M66" s="45"/>
      <c r="N66" s="121"/>
    </row>
    <row r="67" spans="1:14" s="91" customFormat="1" ht="18">
      <c r="A67" s="26" t="s">
        <v>155</v>
      </c>
      <c r="B67" s="62" t="s">
        <v>130</v>
      </c>
      <c r="C67" s="27" t="s">
        <v>103</v>
      </c>
      <c r="D67" s="132">
        <v>84093</v>
      </c>
      <c r="E67" s="56">
        <v>6</v>
      </c>
      <c r="F67" s="61" t="s">
        <v>61</v>
      </c>
      <c r="G67" s="72">
        <v>21.88</v>
      </c>
      <c r="H67" s="28">
        <f t="shared" si="19"/>
        <v>131.28</v>
      </c>
      <c r="I67" s="47"/>
      <c r="J67" s="46">
        <f>H67/5</f>
        <v>26.256</v>
      </c>
      <c r="K67" s="46">
        <f>H67/5</f>
        <v>26.256</v>
      </c>
      <c r="L67" s="44">
        <f>H67/5</f>
        <v>26.256</v>
      </c>
      <c r="M67" s="44">
        <f>H67/5</f>
        <v>26.256</v>
      </c>
      <c r="N67" s="122">
        <f>H67/5</f>
        <v>26.256</v>
      </c>
    </row>
    <row r="68" spans="1:14" s="91" customFormat="1" ht="18">
      <c r="A68" s="26" t="s">
        <v>156</v>
      </c>
      <c r="B68" s="62" t="s">
        <v>131</v>
      </c>
      <c r="C68" s="27" t="s">
        <v>160</v>
      </c>
      <c r="D68" s="132">
        <v>11225</v>
      </c>
      <c r="E68" s="56">
        <v>6</v>
      </c>
      <c r="F68" s="61" t="s">
        <v>61</v>
      </c>
      <c r="G68" s="48">
        <v>60.21</v>
      </c>
      <c r="H68" s="28">
        <f t="shared" si="19"/>
        <v>361.26</v>
      </c>
      <c r="I68" s="47"/>
      <c r="J68" s="46">
        <f>H68/5</f>
        <v>72.252</v>
      </c>
      <c r="K68" s="46">
        <f>H68/5</f>
        <v>72.252</v>
      </c>
      <c r="L68" s="44">
        <f>H68/5</f>
        <v>72.252</v>
      </c>
      <c r="M68" s="44">
        <f>H68/5</f>
        <v>72.252</v>
      </c>
      <c r="N68" s="122">
        <f>H68/5</f>
        <v>72.252</v>
      </c>
    </row>
    <row r="69" spans="1:14" s="91" customFormat="1" ht="18">
      <c r="A69" s="26" t="s">
        <v>157</v>
      </c>
      <c r="B69" s="62" t="s">
        <v>132</v>
      </c>
      <c r="C69" s="27" t="s">
        <v>103</v>
      </c>
      <c r="D69" s="132">
        <v>4468</v>
      </c>
      <c r="E69" s="56">
        <v>20.86</v>
      </c>
      <c r="F69" s="61" t="s">
        <v>22</v>
      </c>
      <c r="G69" s="48">
        <v>81.81</v>
      </c>
      <c r="H69" s="28">
        <f t="shared" si="19"/>
        <v>1706.5566</v>
      </c>
      <c r="I69" s="47"/>
      <c r="J69" s="46">
        <f>H69/5</f>
        <v>341.31131999999997</v>
      </c>
      <c r="K69" s="46">
        <f>H69/5</f>
        <v>341.31131999999997</v>
      </c>
      <c r="L69" s="44">
        <f>H69/5</f>
        <v>341.31131999999997</v>
      </c>
      <c r="M69" s="44">
        <f>H69/5</f>
        <v>341.31131999999997</v>
      </c>
      <c r="N69" s="122">
        <f>H69/5</f>
        <v>341.31131999999997</v>
      </c>
    </row>
    <row r="70" spans="1:14" s="91" customFormat="1" ht="18">
      <c r="A70" s="26" t="s">
        <v>196</v>
      </c>
      <c r="B70" s="62" t="s">
        <v>129</v>
      </c>
      <c r="C70" s="27" t="s">
        <v>160</v>
      </c>
      <c r="D70" s="132">
        <v>23256</v>
      </c>
      <c r="E70" s="56">
        <v>47.14</v>
      </c>
      <c r="F70" s="61" t="s">
        <v>22</v>
      </c>
      <c r="G70" s="48">
        <v>44.69</v>
      </c>
      <c r="H70" s="28">
        <f t="shared" si="19"/>
        <v>2106.6866</v>
      </c>
      <c r="I70" s="47"/>
      <c r="J70" s="46">
        <f>H70/5</f>
        <v>421.33732</v>
      </c>
      <c r="K70" s="46">
        <f>H70/5</f>
        <v>421.33732</v>
      </c>
      <c r="L70" s="44">
        <f>H70/5</f>
        <v>421.33732</v>
      </c>
      <c r="M70" s="44">
        <f>H70/5</f>
        <v>421.33732</v>
      </c>
      <c r="N70" s="122">
        <f>H70/5</f>
        <v>421.33732</v>
      </c>
    </row>
    <row r="71" spans="1:14" ht="19.5" customHeight="1">
      <c r="A71" s="168" t="s">
        <v>158</v>
      </c>
      <c r="B71" s="169"/>
      <c r="C71" s="29"/>
      <c r="D71" s="29"/>
      <c r="E71" s="30"/>
      <c r="F71" s="30"/>
      <c r="G71" s="31"/>
      <c r="H71" s="5">
        <f aca="true" t="shared" si="25" ref="H71:N71">SUM(H72:H76)</f>
        <v>48154.6</v>
      </c>
      <c r="I71" s="53">
        <f t="shared" si="25"/>
        <v>8025.7666666666655</v>
      </c>
      <c r="J71" s="53">
        <f t="shared" si="25"/>
        <v>8025.7666666666655</v>
      </c>
      <c r="K71" s="53">
        <f t="shared" si="25"/>
        <v>8025.7666666666655</v>
      </c>
      <c r="L71" s="53">
        <f t="shared" si="25"/>
        <v>8025.7666666666655</v>
      </c>
      <c r="M71" s="53">
        <f t="shared" si="25"/>
        <v>8025.7666666666655</v>
      </c>
      <c r="N71" s="116">
        <f t="shared" si="25"/>
        <v>8025.7666666666655</v>
      </c>
    </row>
    <row r="72" spans="1:14" s="91" customFormat="1" ht="18">
      <c r="A72" s="26" t="s">
        <v>66</v>
      </c>
      <c r="B72" s="83" t="s">
        <v>97</v>
      </c>
      <c r="C72" s="27" t="s">
        <v>103</v>
      </c>
      <c r="D72" s="9">
        <v>2707</v>
      </c>
      <c r="E72" s="76">
        <f>2*5*4*4</f>
        <v>160</v>
      </c>
      <c r="F72" s="8" t="s">
        <v>86</v>
      </c>
      <c r="G72" s="51">
        <v>106.15</v>
      </c>
      <c r="H72" s="28">
        <f>G72*E72</f>
        <v>16984</v>
      </c>
      <c r="I72" s="60">
        <f>H72/6</f>
        <v>2830.6666666666665</v>
      </c>
      <c r="J72" s="68">
        <f>H72/6</f>
        <v>2830.6666666666665</v>
      </c>
      <c r="K72" s="60">
        <f>H72/6</f>
        <v>2830.6666666666665</v>
      </c>
      <c r="L72" s="68">
        <f>H72/6</f>
        <v>2830.6666666666665</v>
      </c>
      <c r="M72" s="68">
        <f>H72/6</f>
        <v>2830.6666666666665</v>
      </c>
      <c r="N72" s="118">
        <f>H72/6</f>
        <v>2830.6666666666665</v>
      </c>
    </row>
    <row r="73" spans="1:14" s="91" customFormat="1" ht="18">
      <c r="A73" s="26" t="s">
        <v>67</v>
      </c>
      <c r="B73" s="85" t="s">
        <v>87</v>
      </c>
      <c r="C73" s="27" t="s">
        <v>103</v>
      </c>
      <c r="D73" s="9">
        <v>4083</v>
      </c>
      <c r="E73" s="76">
        <f>9*5*4*4</f>
        <v>720</v>
      </c>
      <c r="F73" s="8" t="s">
        <v>86</v>
      </c>
      <c r="G73" s="51">
        <v>27.3</v>
      </c>
      <c r="H73" s="28">
        <f>G73*E73</f>
        <v>19656</v>
      </c>
      <c r="I73" s="60">
        <f>H73/6</f>
        <v>3276</v>
      </c>
      <c r="J73" s="68">
        <f>H73/6</f>
        <v>3276</v>
      </c>
      <c r="K73" s="60">
        <f>H73/6</f>
        <v>3276</v>
      </c>
      <c r="L73" s="68">
        <f>H73/6</f>
        <v>3276</v>
      </c>
      <c r="M73" s="68">
        <f>H73/6</f>
        <v>3276</v>
      </c>
      <c r="N73" s="118">
        <f>H73/6</f>
        <v>3276</v>
      </c>
    </row>
    <row r="74" spans="1:14" s="91" customFormat="1" ht="18">
      <c r="A74" s="26" t="s">
        <v>68</v>
      </c>
      <c r="B74" s="7" t="s">
        <v>88</v>
      </c>
      <c r="C74" s="27" t="s">
        <v>103</v>
      </c>
      <c r="D74" s="135">
        <v>2436</v>
      </c>
      <c r="E74" s="76">
        <v>360</v>
      </c>
      <c r="F74" s="8" t="s">
        <v>86</v>
      </c>
      <c r="G74" s="51">
        <v>11.39</v>
      </c>
      <c r="H74" s="28">
        <f>G74*E74</f>
        <v>4100.400000000001</v>
      </c>
      <c r="I74" s="60">
        <f>H74/6</f>
        <v>683.4000000000001</v>
      </c>
      <c r="J74" s="68">
        <f>H74/6</f>
        <v>683.4000000000001</v>
      </c>
      <c r="K74" s="60">
        <f>H74/6</f>
        <v>683.4000000000001</v>
      </c>
      <c r="L74" s="68">
        <f>H74/6</f>
        <v>683.4000000000001</v>
      </c>
      <c r="M74" s="68">
        <f>H74/6</f>
        <v>683.4000000000001</v>
      </c>
      <c r="N74" s="118">
        <f>H74/6</f>
        <v>683.4000000000001</v>
      </c>
    </row>
    <row r="75" spans="1:14" s="91" customFormat="1" ht="18">
      <c r="A75" s="26" t="s">
        <v>69</v>
      </c>
      <c r="B75" s="7" t="s">
        <v>89</v>
      </c>
      <c r="C75" s="27" t="s">
        <v>103</v>
      </c>
      <c r="D75" s="9">
        <v>2696</v>
      </c>
      <c r="E75" s="76">
        <f>9*5*4*1</f>
        <v>180</v>
      </c>
      <c r="F75" s="8" t="s">
        <v>86</v>
      </c>
      <c r="G75" s="51">
        <v>11.39</v>
      </c>
      <c r="H75" s="28">
        <f>G75*E75</f>
        <v>2050.2000000000003</v>
      </c>
      <c r="I75" s="60">
        <f>H75/6</f>
        <v>341.70000000000005</v>
      </c>
      <c r="J75" s="68">
        <f>H75/6</f>
        <v>341.70000000000005</v>
      </c>
      <c r="K75" s="60">
        <f>H75/6</f>
        <v>341.70000000000005</v>
      </c>
      <c r="L75" s="68">
        <f>H75/6</f>
        <v>341.70000000000005</v>
      </c>
      <c r="M75" s="68">
        <f>H75/6</f>
        <v>341.70000000000005</v>
      </c>
      <c r="N75" s="118">
        <f>H75/6</f>
        <v>341.70000000000005</v>
      </c>
    </row>
    <row r="76" spans="1:14" s="91" customFormat="1" ht="18">
      <c r="A76" s="26" t="s">
        <v>70</v>
      </c>
      <c r="B76" s="7" t="s">
        <v>107</v>
      </c>
      <c r="C76" s="27" t="s">
        <v>103</v>
      </c>
      <c r="D76" s="9">
        <v>6111</v>
      </c>
      <c r="E76" s="76">
        <f>9*5*4*4</f>
        <v>720</v>
      </c>
      <c r="F76" s="8" t="s">
        <v>86</v>
      </c>
      <c r="G76" s="51">
        <v>7.45</v>
      </c>
      <c r="H76" s="28">
        <f>G76*E76</f>
        <v>5364</v>
      </c>
      <c r="I76" s="60">
        <f>H76/6</f>
        <v>894</v>
      </c>
      <c r="J76" s="68">
        <f>H76/6</f>
        <v>894</v>
      </c>
      <c r="K76" s="60">
        <f>H76/6</f>
        <v>894</v>
      </c>
      <c r="L76" s="68">
        <f>H76/6</f>
        <v>894</v>
      </c>
      <c r="M76" s="68">
        <f>H76/6</f>
        <v>894</v>
      </c>
      <c r="N76" s="118">
        <f>H76/6</f>
        <v>894</v>
      </c>
    </row>
    <row r="77" spans="1:14" ht="19.5" customHeight="1">
      <c r="A77" s="168" t="s">
        <v>159</v>
      </c>
      <c r="B77" s="169"/>
      <c r="C77" s="29"/>
      <c r="D77" s="29"/>
      <c r="E77" s="30"/>
      <c r="F77" s="30"/>
      <c r="G77" s="31"/>
      <c r="H77" s="5">
        <f aca="true" t="shared" si="26" ref="H77:N77">SUM(H78:H83)</f>
        <v>7078.472</v>
      </c>
      <c r="I77" s="53">
        <f t="shared" si="26"/>
        <v>753.8666666666667</v>
      </c>
      <c r="J77" s="53">
        <f t="shared" si="26"/>
        <v>753.8666666666667</v>
      </c>
      <c r="K77" s="53">
        <f t="shared" si="26"/>
        <v>753.8666666666667</v>
      </c>
      <c r="L77" s="53">
        <f t="shared" si="26"/>
        <v>753.8666666666667</v>
      </c>
      <c r="M77" s="53">
        <f t="shared" si="26"/>
        <v>1016.3126666666667</v>
      </c>
      <c r="N77" s="116">
        <f t="shared" si="26"/>
        <v>3046.692666666667</v>
      </c>
    </row>
    <row r="78" spans="1:14" s="91" customFormat="1" ht="18">
      <c r="A78" s="26" t="s">
        <v>77</v>
      </c>
      <c r="B78" s="12" t="s">
        <v>133</v>
      </c>
      <c r="C78" s="27" t="s">
        <v>83</v>
      </c>
      <c r="D78" s="27" t="s">
        <v>31</v>
      </c>
      <c r="E78" s="56">
        <v>1</v>
      </c>
      <c r="F78" s="32" t="s">
        <v>60</v>
      </c>
      <c r="G78" s="28">
        <v>1019.36</v>
      </c>
      <c r="H78" s="28">
        <f>G78*E78</f>
        <v>1019.36</v>
      </c>
      <c r="I78" s="47"/>
      <c r="J78" s="45"/>
      <c r="K78" s="47"/>
      <c r="L78" s="45"/>
      <c r="M78" s="45"/>
      <c r="N78" s="122">
        <f>H78/1</f>
        <v>1019.36</v>
      </c>
    </row>
    <row r="79" spans="1:14" s="91" customFormat="1" ht="18">
      <c r="A79" s="26" t="s">
        <v>78</v>
      </c>
      <c r="B79" s="12" t="s">
        <v>98</v>
      </c>
      <c r="C79" s="27" t="s">
        <v>103</v>
      </c>
      <c r="D79" s="27">
        <v>72209</v>
      </c>
      <c r="E79" s="56">
        <f>4*2*6</f>
        <v>48</v>
      </c>
      <c r="F79" s="32" t="s">
        <v>18</v>
      </c>
      <c r="G79" s="28">
        <v>12.08</v>
      </c>
      <c r="H79" s="28">
        <f>G79*E79</f>
        <v>579.84</v>
      </c>
      <c r="I79" s="47"/>
      <c r="J79" s="45"/>
      <c r="K79" s="59"/>
      <c r="L79" s="66"/>
      <c r="M79" s="66"/>
      <c r="N79" s="122">
        <f>H79/1</f>
        <v>579.84</v>
      </c>
    </row>
    <row r="80" spans="1:14" s="91" customFormat="1" ht="18">
      <c r="A80" s="26" t="s">
        <v>79</v>
      </c>
      <c r="B80" s="12" t="s">
        <v>84</v>
      </c>
      <c r="C80" s="27" t="s">
        <v>76</v>
      </c>
      <c r="D80" s="27">
        <v>9537</v>
      </c>
      <c r="E80" s="56">
        <v>423.3</v>
      </c>
      <c r="F80" s="32" t="s">
        <v>22</v>
      </c>
      <c r="G80" s="28">
        <v>1.24</v>
      </c>
      <c r="H80" s="28">
        <f>G80*E80</f>
        <v>524.892</v>
      </c>
      <c r="I80" s="47"/>
      <c r="J80" s="45"/>
      <c r="K80" s="47"/>
      <c r="L80" s="45"/>
      <c r="M80" s="44">
        <f>H80/2</f>
        <v>262.446</v>
      </c>
      <c r="N80" s="122">
        <f>H80/2</f>
        <v>262.446</v>
      </c>
    </row>
    <row r="81" spans="1:14" s="91" customFormat="1" ht="18">
      <c r="A81" s="26" t="s">
        <v>80</v>
      </c>
      <c r="B81" s="12" t="s">
        <v>184</v>
      </c>
      <c r="C81" s="27" t="s">
        <v>182</v>
      </c>
      <c r="D81" s="27"/>
      <c r="E81" s="56">
        <v>9</v>
      </c>
      <c r="F81" s="32" t="s">
        <v>17</v>
      </c>
      <c r="G81" s="28">
        <v>33</v>
      </c>
      <c r="H81" s="28">
        <f>E81*G81</f>
        <v>297</v>
      </c>
      <c r="I81" s="47"/>
      <c r="J81" s="45"/>
      <c r="K81" s="47"/>
      <c r="L81" s="45"/>
      <c r="M81" s="45"/>
      <c r="N81" s="122">
        <f>H81/1</f>
        <v>297</v>
      </c>
    </row>
    <row r="82" spans="1:14" s="91" customFormat="1" ht="18">
      <c r="A82" s="26" t="s">
        <v>81</v>
      </c>
      <c r="B82" s="12" t="s">
        <v>192</v>
      </c>
      <c r="C82" s="27" t="s">
        <v>183</v>
      </c>
      <c r="D82" s="27"/>
      <c r="E82" s="56">
        <v>2</v>
      </c>
      <c r="F82" s="32" t="s">
        <v>17</v>
      </c>
      <c r="G82" s="28">
        <v>67.09</v>
      </c>
      <c r="H82" s="28">
        <f>E82*G82</f>
        <v>134.18</v>
      </c>
      <c r="I82" s="47"/>
      <c r="J82" s="45"/>
      <c r="K82" s="47"/>
      <c r="L82" s="45"/>
      <c r="M82" s="45"/>
      <c r="N82" s="122">
        <f>H82/1</f>
        <v>134.18</v>
      </c>
    </row>
    <row r="83" spans="1:14" s="91" customFormat="1" ht="19.5" customHeight="1">
      <c r="A83" s="26" t="s">
        <v>82</v>
      </c>
      <c r="B83" s="12" t="s">
        <v>85</v>
      </c>
      <c r="C83" s="27" t="s">
        <v>103</v>
      </c>
      <c r="D83" s="27">
        <v>67825</v>
      </c>
      <c r="E83" s="56">
        <f>8*10</f>
        <v>80</v>
      </c>
      <c r="F83" s="32" t="s">
        <v>86</v>
      </c>
      <c r="G83" s="28">
        <v>56.54</v>
      </c>
      <c r="H83" s="28">
        <f>G83*E83</f>
        <v>4523.2</v>
      </c>
      <c r="I83" s="46">
        <f>H83/6</f>
        <v>753.8666666666667</v>
      </c>
      <c r="J83" s="44">
        <f>H83/6</f>
        <v>753.8666666666667</v>
      </c>
      <c r="K83" s="60">
        <f>H83/6</f>
        <v>753.8666666666667</v>
      </c>
      <c r="L83" s="68">
        <f>H83/6</f>
        <v>753.8666666666667</v>
      </c>
      <c r="M83" s="68">
        <f>H83/6</f>
        <v>753.8666666666667</v>
      </c>
      <c r="N83" s="122">
        <f>H83/6</f>
        <v>753.8666666666667</v>
      </c>
    </row>
    <row r="84" spans="1:14" ht="19.5" customHeight="1">
      <c r="A84" s="170" t="s">
        <v>6</v>
      </c>
      <c r="B84" s="171"/>
      <c r="C84" s="33"/>
      <c r="D84" s="33"/>
      <c r="E84" s="79"/>
      <c r="F84" s="34"/>
      <c r="G84" s="35"/>
      <c r="H84" s="36">
        <f>H77+H71+H35+H24+H22+H9</f>
        <v>263907.1652</v>
      </c>
      <c r="I84" s="36">
        <f>I77+I71+I35+I22+I9</f>
        <v>54189.80616666666</v>
      </c>
      <c r="J84" s="36">
        <f>J77+J71+J35+J24+J22+J9</f>
        <v>43440.116206666666</v>
      </c>
      <c r="K84" s="36">
        <f>K77+K71+K35+K24+K9</f>
        <v>45445.903706666664</v>
      </c>
      <c r="L84" s="152">
        <f>L77+L71+L35+L24+L9</f>
        <v>45445.903706666664</v>
      </c>
      <c r="M84" s="152">
        <f>M77+M71+M35+M24+M9</f>
        <v>36677.52770666667</v>
      </c>
      <c r="N84" s="123">
        <f>N77+N71+N35+N24+N9</f>
        <v>38707.907706666665</v>
      </c>
    </row>
    <row r="85" spans="1:14" ht="19.5" customHeight="1">
      <c r="A85" s="172" t="s">
        <v>52</v>
      </c>
      <c r="B85" s="173"/>
      <c r="C85" s="37"/>
      <c r="D85" s="37"/>
      <c r="E85" s="80"/>
      <c r="F85" s="38"/>
      <c r="G85" s="39"/>
      <c r="H85" s="36">
        <f>H84*0.245</f>
        <v>64657.255474</v>
      </c>
      <c r="I85" s="36">
        <f>I84*0.245</f>
        <v>13276.502510833332</v>
      </c>
      <c r="J85" s="36">
        <f>J84*0.245</f>
        <v>10642.828470633332</v>
      </c>
      <c r="K85" s="36">
        <f>K84*0.245</f>
        <v>11134.246408133333</v>
      </c>
      <c r="L85" s="152">
        <f>L84*0.245</f>
        <v>11134.246408133333</v>
      </c>
      <c r="M85" s="152">
        <f>M84*0.245</f>
        <v>8985.994288133334</v>
      </c>
      <c r="N85" s="123">
        <f>N84*0.245</f>
        <v>9483.437388133332</v>
      </c>
    </row>
    <row r="86" spans="1:14" ht="19.5" customHeight="1">
      <c r="A86" s="174" t="s">
        <v>7</v>
      </c>
      <c r="B86" s="175"/>
      <c r="C86" s="40"/>
      <c r="D86" s="40"/>
      <c r="E86" s="81"/>
      <c r="F86" s="38"/>
      <c r="G86" s="41"/>
      <c r="H86" s="42">
        <f>H85+H84</f>
        <v>328564.420674</v>
      </c>
      <c r="I86" s="42">
        <f>I85+I84</f>
        <v>67466.3086775</v>
      </c>
      <c r="J86" s="42">
        <f>J85+J84</f>
        <v>54082.944677299995</v>
      </c>
      <c r="K86" s="42">
        <f>K85+K84</f>
        <v>56580.150114799995</v>
      </c>
      <c r="L86" s="153">
        <f>L85+L84</f>
        <v>56580.150114799995</v>
      </c>
      <c r="M86" s="153">
        <f>M85+M84</f>
        <v>45663.5219948</v>
      </c>
      <c r="N86" s="124">
        <f>N85+N84</f>
        <v>48191.345094799995</v>
      </c>
    </row>
    <row r="87" spans="1:14" s="95" customFormat="1" ht="15" customHeight="1">
      <c r="A87" s="176" t="s">
        <v>16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</row>
    <row r="88" spans="1:14" s="95" customFormat="1" ht="15" customHeight="1">
      <c r="A88" s="161" t="s">
        <v>188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3"/>
    </row>
    <row r="89" spans="1:14" s="95" customFormat="1" ht="15" customHeight="1">
      <c r="A89" s="87" t="s">
        <v>191</v>
      </c>
      <c r="B89" s="88"/>
      <c r="C89" s="88"/>
      <c r="D89" s="157"/>
      <c r="E89" s="88"/>
      <c r="F89" s="88"/>
      <c r="G89" s="88"/>
      <c r="H89" s="88"/>
      <c r="I89" s="88"/>
      <c r="J89" s="164" t="s">
        <v>187</v>
      </c>
      <c r="K89" s="164"/>
      <c r="L89" s="164"/>
      <c r="M89" s="164"/>
      <c r="N89" s="165"/>
    </row>
    <row r="90" spans="1:14" s="95" customFormat="1" ht="15" customHeight="1">
      <c r="A90" s="87" t="s">
        <v>189</v>
      </c>
      <c r="B90" s="88"/>
      <c r="C90" s="88"/>
      <c r="D90" s="157"/>
      <c r="E90" s="88"/>
      <c r="F90" s="88"/>
      <c r="G90" s="88"/>
      <c r="H90" s="88"/>
      <c r="I90" s="88"/>
      <c r="J90" s="164" t="s">
        <v>109</v>
      </c>
      <c r="K90" s="164"/>
      <c r="L90" s="164"/>
      <c r="M90" s="164"/>
      <c r="N90" s="165"/>
    </row>
    <row r="91" spans="1:14" ht="15" customHeight="1" thickBot="1">
      <c r="A91" s="166" t="s">
        <v>190</v>
      </c>
      <c r="B91" s="167"/>
      <c r="C91" s="52"/>
      <c r="D91" s="147"/>
      <c r="E91" s="82"/>
      <c r="F91" s="52"/>
      <c r="G91" s="52"/>
      <c r="H91" s="52"/>
      <c r="I91" s="52"/>
      <c r="J91" s="156"/>
      <c r="K91" s="52"/>
      <c r="L91" s="52"/>
      <c r="M91" s="52"/>
      <c r="N91" s="125"/>
    </row>
    <row r="93" spans="1:14" ht="18">
      <c r="A93" s="93"/>
      <c r="B93" s="96"/>
      <c r="C93" s="97"/>
      <c r="D93" s="108"/>
      <c r="E93" s="98"/>
      <c r="F93" s="97"/>
      <c r="G93" s="97"/>
      <c r="H93" s="99"/>
      <c r="I93" s="100"/>
      <c r="J93" s="93"/>
      <c r="K93" s="93"/>
      <c r="L93" s="93"/>
      <c r="M93" s="93"/>
      <c r="N93" s="93"/>
    </row>
    <row r="94" spans="1:14" ht="18">
      <c r="A94" s="93"/>
      <c r="B94" s="102"/>
      <c r="C94" s="103"/>
      <c r="D94" s="148"/>
      <c r="E94" s="104"/>
      <c r="F94" s="97"/>
      <c r="G94" s="97"/>
      <c r="H94" s="99"/>
      <c r="J94" s="93"/>
      <c r="K94" s="93"/>
      <c r="L94" s="93"/>
      <c r="M94" s="93"/>
      <c r="N94" s="93"/>
    </row>
    <row r="95" spans="1:14" ht="18">
      <c r="A95" s="93"/>
      <c r="B95" s="96"/>
      <c r="C95" s="97"/>
      <c r="D95" s="108"/>
      <c r="E95" s="98"/>
      <c r="F95" s="97"/>
      <c r="G95" s="97"/>
      <c r="H95" s="99"/>
      <c r="J95" s="93"/>
      <c r="K95" s="93"/>
      <c r="L95" s="93"/>
      <c r="M95" s="93"/>
      <c r="N95" s="93"/>
    </row>
    <row r="96" spans="1:14" ht="18">
      <c r="A96" s="93"/>
      <c r="B96" s="96"/>
      <c r="C96" s="97"/>
      <c r="D96" s="108"/>
      <c r="E96" s="98"/>
      <c r="F96" s="97"/>
      <c r="G96" s="97"/>
      <c r="H96" s="99"/>
      <c r="J96" s="93"/>
      <c r="K96" s="93"/>
      <c r="L96" s="93"/>
      <c r="M96" s="93"/>
      <c r="N96" s="93"/>
    </row>
    <row r="97" spans="1:14" ht="18">
      <c r="A97" s="93"/>
      <c r="B97" s="96"/>
      <c r="C97" s="97"/>
      <c r="D97" s="108"/>
      <c r="E97" s="98"/>
      <c r="F97" s="97"/>
      <c r="G97" s="97"/>
      <c r="H97" s="99"/>
      <c r="J97" s="93"/>
      <c r="K97" s="93"/>
      <c r="L97" s="93"/>
      <c r="M97" s="93"/>
      <c r="N97" s="93"/>
    </row>
    <row r="98" spans="1:14" ht="18">
      <c r="A98" s="93"/>
      <c r="B98" s="96"/>
      <c r="C98" s="97"/>
      <c r="D98" s="108"/>
      <c r="E98" s="98"/>
      <c r="F98" s="97"/>
      <c r="G98" s="97"/>
      <c r="H98" s="99"/>
      <c r="J98" s="93"/>
      <c r="K98" s="93"/>
      <c r="L98" s="93"/>
      <c r="M98" s="93"/>
      <c r="N98" s="93"/>
    </row>
    <row r="99" spans="1:14" ht="18">
      <c r="A99" s="93"/>
      <c r="B99" s="105"/>
      <c r="C99" s="106"/>
      <c r="D99" s="148"/>
      <c r="E99" s="107"/>
      <c r="F99" s="97"/>
      <c r="G99" s="97"/>
      <c r="H99" s="99"/>
      <c r="J99" s="93"/>
      <c r="K99" s="93"/>
      <c r="L99" s="93"/>
      <c r="M99" s="93"/>
      <c r="N99" s="93"/>
    </row>
    <row r="100" spans="1:14" ht="18">
      <c r="A100" s="93"/>
      <c r="B100" s="96"/>
      <c r="C100" s="97"/>
      <c r="D100" s="108"/>
      <c r="E100" s="98"/>
      <c r="F100" s="97"/>
      <c r="G100" s="97"/>
      <c r="H100" s="99"/>
      <c r="J100" s="93"/>
      <c r="K100" s="93"/>
      <c r="L100" s="93"/>
      <c r="M100" s="93"/>
      <c r="N100" s="93"/>
    </row>
    <row r="101" spans="1:14" ht="18">
      <c r="A101" s="93"/>
      <c r="B101" s="96"/>
      <c r="C101" s="97"/>
      <c r="D101" s="108"/>
      <c r="E101" s="98"/>
      <c r="F101" s="97"/>
      <c r="G101" s="97"/>
      <c r="H101" s="99"/>
      <c r="J101" s="93"/>
      <c r="K101" s="93"/>
      <c r="L101" s="93"/>
      <c r="M101" s="93"/>
      <c r="N101" s="93"/>
    </row>
    <row r="102" spans="1:14" ht="18">
      <c r="A102" s="93"/>
      <c r="B102" s="96"/>
      <c r="C102" s="97"/>
      <c r="D102" s="108"/>
      <c r="E102" s="98"/>
      <c r="F102" s="97"/>
      <c r="G102" s="97"/>
      <c r="H102" s="99"/>
      <c r="J102" s="93"/>
      <c r="K102" s="93"/>
      <c r="L102" s="93"/>
      <c r="M102" s="93"/>
      <c r="N102" s="93"/>
    </row>
    <row r="103" spans="1:14" ht="18">
      <c r="A103" s="93"/>
      <c r="B103" s="96"/>
      <c r="C103" s="97"/>
      <c r="D103" s="108"/>
      <c r="E103" s="98"/>
      <c r="F103" s="97"/>
      <c r="G103" s="97"/>
      <c r="H103" s="99"/>
      <c r="J103" s="93"/>
      <c r="K103" s="93"/>
      <c r="L103" s="93"/>
      <c r="M103" s="93"/>
      <c r="N103" s="93"/>
    </row>
    <row r="104" spans="1:14" ht="18">
      <c r="A104" s="93"/>
      <c r="B104" s="105"/>
      <c r="C104" s="106"/>
      <c r="D104" s="148"/>
      <c r="E104" s="107"/>
      <c r="F104" s="108"/>
      <c r="G104" s="97"/>
      <c r="H104" s="99"/>
      <c r="J104" s="93"/>
      <c r="K104" s="93"/>
      <c r="L104" s="93"/>
      <c r="M104" s="93"/>
      <c r="N104" s="93"/>
    </row>
    <row r="105" spans="1:14" ht="18">
      <c r="A105" s="93"/>
      <c r="B105" s="109"/>
      <c r="C105" s="108"/>
      <c r="D105" s="108"/>
      <c r="E105" s="110"/>
      <c r="F105" s="108"/>
      <c r="G105" s="108"/>
      <c r="H105" s="111"/>
      <c r="J105" s="93"/>
      <c r="K105" s="93"/>
      <c r="L105" s="93"/>
      <c r="M105" s="93"/>
      <c r="N105" s="93"/>
    </row>
    <row r="106" spans="1:14" ht="18">
      <c r="A106" s="93"/>
      <c r="B106" s="109"/>
      <c r="C106" s="108"/>
      <c r="D106" s="108"/>
      <c r="E106" s="110"/>
      <c r="F106" s="108"/>
      <c r="G106" s="108"/>
      <c r="H106" s="111"/>
      <c r="J106" s="93"/>
      <c r="K106" s="93"/>
      <c r="L106" s="93"/>
      <c r="M106" s="93"/>
      <c r="N106" s="93"/>
    </row>
    <row r="107" spans="1:14" ht="18">
      <c r="A107" s="93"/>
      <c r="B107" s="109"/>
      <c r="C107" s="108"/>
      <c r="D107" s="108"/>
      <c r="E107" s="110"/>
      <c r="F107" s="108"/>
      <c r="G107" s="108"/>
      <c r="H107" s="111"/>
      <c r="J107" s="93"/>
      <c r="K107" s="93"/>
      <c r="L107" s="93"/>
      <c r="M107" s="93"/>
      <c r="N107" s="93"/>
    </row>
    <row r="108" spans="1:14" ht="18">
      <c r="A108" s="93"/>
      <c r="B108" s="96"/>
      <c r="C108" s="97"/>
      <c r="D108" s="108"/>
      <c r="E108" s="98"/>
      <c r="F108" s="97"/>
      <c r="G108" s="97"/>
      <c r="H108" s="99"/>
      <c r="I108" s="93"/>
      <c r="J108" s="93"/>
      <c r="K108" s="93"/>
      <c r="L108" s="93"/>
      <c r="M108" s="93"/>
      <c r="N108" s="93"/>
    </row>
    <row r="109" spans="1:14" ht="18">
      <c r="A109" s="93"/>
      <c r="B109" s="105"/>
      <c r="C109" s="106"/>
      <c r="D109" s="148"/>
      <c r="E109" s="107"/>
      <c r="F109" s="97"/>
      <c r="G109" s="97"/>
      <c r="H109" s="99"/>
      <c r="I109" s="93"/>
      <c r="J109" s="93"/>
      <c r="K109" s="93"/>
      <c r="L109" s="93"/>
      <c r="M109" s="93"/>
      <c r="N109" s="93"/>
    </row>
    <row r="110" spans="1:14" ht="18">
      <c r="A110" s="93"/>
      <c r="B110" s="105"/>
      <c r="C110" s="106"/>
      <c r="D110" s="148"/>
      <c r="E110" s="107"/>
      <c r="F110" s="97"/>
      <c r="G110" s="97"/>
      <c r="H110" s="99"/>
      <c r="I110" s="93"/>
      <c r="J110" s="93"/>
      <c r="K110" s="93"/>
      <c r="L110" s="93"/>
      <c r="M110" s="93"/>
      <c r="N110" s="93"/>
    </row>
    <row r="111" spans="1:14" ht="18">
      <c r="A111" s="93"/>
      <c r="B111" s="105"/>
      <c r="C111" s="106"/>
      <c r="D111" s="148"/>
      <c r="E111" s="107"/>
      <c r="F111" s="97"/>
      <c r="G111" s="97"/>
      <c r="H111" s="99"/>
      <c r="I111" s="93"/>
      <c r="J111" s="93"/>
      <c r="K111" s="93"/>
      <c r="L111" s="93"/>
      <c r="M111" s="93"/>
      <c r="N111" s="93"/>
    </row>
    <row r="112" spans="1:14" ht="18">
      <c r="A112" s="93"/>
      <c r="B112" s="105"/>
      <c r="C112" s="106"/>
      <c r="D112" s="148"/>
      <c r="E112" s="107"/>
      <c r="F112" s="97"/>
      <c r="G112" s="97"/>
      <c r="H112" s="99"/>
      <c r="I112" s="93"/>
      <c r="J112" s="93"/>
      <c r="K112" s="93"/>
      <c r="L112" s="93"/>
      <c r="M112" s="93"/>
      <c r="N112" s="93"/>
    </row>
    <row r="113" spans="1:14" ht="18">
      <c r="A113" s="93"/>
      <c r="B113" s="105"/>
      <c r="C113" s="106"/>
      <c r="D113" s="148"/>
      <c r="E113" s="107"/>
      <c r="F113" s="108"/>
      <c r="G113" s="97"/>
      <c r="H113" s="99"/>
      <c r="I113" s="93"/>
      <c r="J113" s="93"/>
      <c r="K113" s="93"/>
      <c r="L113" s="93"/>
      <c r="M113" s="93"/>
      <c r="N113" s="93"/>
    </row>
    <row r="114" spans="1:14" ht="18">
      <c r="A114" s="93"/>
      <c r="B114" s="105"/>
      <c r="C114" s="108"/>
      <c r="D114" s="108"/>
      <c r="E114" s="110"/>
      <c r="F114" s="108"/>
      <c r="G114" s="97"/>
      <c r="H114" s="111"/>
      <c r="I114" s="93"/>
      <c r="J114" s="93"/>
      <c r="K114" s="93"/>
      <c r="L114" s="93"/>
      <c r="M114" s="93"/>
      <c r="N114" s="93"/>
    </row>
    <row r="115" spans="1:14" ht="18">
      <c r="A115" s="93"/>
      <c r="B115" s="96"/>
      <c r="C115" s="108"/>
      <c r="D115" s="108"/>
      <c r="E115" s="110"/>
      <c r="F115" s="108"/>
      <c r="G115" s="108"/>
      <c r="H115" s="99"/>
      <c r="I115" s="93"/>
      <c r="J115" s="93"/>
      <c r="K115" s="93"/>
      <c r="L115" s="93"/>
      <c r="M115" s="93"/>
      <c r="N115" s="93"/>
    </row>
    <row r="116" spans="1:14" ht="18">
      <c r="A116" s="93"/>
      <c r="B116" s="105"/>
      <c r="C116" s="108"/>
      <c r="D116" s="108"/>
      <c r="E116" s="110"/>
      <c r="F116" s="108"/>
      <c r="G116" s="108"/>
      <c r="H116" s="111"/>
      <c r="I116" s="93"/>
      <c r="J116" s="93"/>
      <c r="K116" s="93"/>
      <c r="L116" s="93"/>
      <c r="M116" s="93"/>
      <c r="N116" s="93"/>
    </row>
    <row r="117" spans="1:14" ht="18">
      <c r="A117" s="93"/>
      <c r="B117" s="96"/>
      <c r="C117" s="97"/>
      <c r="D117" s="108"/>
      <c r="E117" s="98"/>
      <c r="F117" s="97"/>
      <c r="G117" s="97"/>
      <c r="H117" s="99"/>
      <c r="I117" s="93"/>
      <c r="J117" s="93"/>
      <c r="K117" s="93"/>
      <c r="L117" s="93"/>
      <c r="M117" s="93"/>
      <c r="N117" s="93"/>
    </row>
    <row r="118" spans="1:14" ht="18">
      <c r="A118" s="93"/>
      <c r="B118" s="96"/>
      <c r="C118" s="106"/>
      <c r="D118" s="148"/>
      <c r="E118" s="107"/>
      <c r="F118" s="97"/>
      <c r="G118" s="97"/>
      <c r="H118" s="99"/>
      <c r="I118" s="93"/>
      <c r="J118" s="93"/>
      <c r="K118" s="93"/>
      <c r="L118" s="93"/>
      <c r="M118" s="93"/>
      <c r="N118" s="93"/>
    </row>
    <row r="119" spans="1:14" ht="18">
      <c r="A119" s="93"/>
      <c r="B119" s="96"/>
      <c r="C119" s="97"/>
      <c r="D119" s="108"/>
      <c r="E119" s="98"/>
      <c r="F119" s="97"/>
      <c r="G119" s="97"/>
      <c r="H119" s="99"/>
      <c r="I119" s="93"/>
      <c r="J119" s="93"/>
      <c r="K119" s="93"/>
      <c r="L119" s="93"/>
      <c r="M119" s="93"/>
      <c r="N119" s="93"/>
    </row>
    <row r="120" spans="1:14" ht="18">
      <c r="A120" s="93"/>
      <c r="B120" s="96"/>
      <c r="C120" s="97"/>
      <c r="D120" s="108"/>
      <c r="E120" s="98"/>
      <c r="F120" s="97"/>
      <c r="G120" s="97"/>
      <c r="H120" s="99"/>
      <c r="I120" s="93"/>
      <c r="J120" s="93"/>
      <c r="K120" s="93"/>
      <c r="L120" s="93"/>
      <c r="M120" s="93"/>
      <c r="N120" s="93"/>
    </row>
    <row r="121" spans="1:14" ht="18">
      <c r="A121" s="93"/>
      <c r="B121" s="96"/>
      <c r="C121" s="97"/>
      <c r="D121" s="108"/>
      <c r="E121" s="98"/>
      <c r="F121" s="97"/>
      <c r="G121" s="97"/>
      <c r="H121" s="99"/>
      <c r="I121" s="93"/>
      <c r="J121" s="93"/>
      <c r="K121" s="93"/>
      <c r="L121" s="93"/>
      <c r="M121" s="93"/>
      <c r="N121" s="93"/>
    </row>
    <row r="122" spans="1:14" ht="18">
      <c r="A122" s="93"/>
      <c r="B122" s="96"/>
      <c r="C122" s="97"/>
      <c r="D122" s="108"/>
      <c r="E122" s="98"/>
      <c r="F122" s="97"/>
      <c r="G122" s="97"/>
      <c r="H122" s="99"/>
      <c r="I122" s="93"/>
      <c r="J122" s="93"/>
      <c r="K122" s="93"/>
      <c r="L122" s="93"/>
      <c r="M122" s="93"/>
      <c r="N122" s="93"/>
    </row>
    <row r="123" spans="1:14" ht="18">
      <c r="A123" s="93"/>
      <c r="B123" s="96"/>
      <c r="C123" s="97"/>
      <c r="D123" s="108"/>
      <c r="E123" s="98"/>
      <c r="F123" s="97"/>
      <c r="G123" s="97"/>
      <c r="H123" s="99"/>
      <c r="I123" s="93"/>
      <c r="J123" s="93"/>
      <c r="K123" s="93"/>
      <c r="L123" s="93"/>
      <c r="M123" s="93"/>
      <c r="N123" s="93"/>
    </row>
    <row r="124" spans="1:14" ht="18">
      <c r="A124" s="93"/>
      <c r="B124" s="96"/>
      <c r="C124" s="97"/>
      <c r="D124" s="108"/>
      <c r="E124" s="98"/>
      <c r="F124" s="97"/>
      <c r="G124" s="97"/>
      <c r="H124" s="99"/>
      <c r="I124" s="93"/>
      <c r="J124" s="93"/>
      <c r="K124" s="93"/>
      <c r="L124" s="93"/>
      <c r="M124" s="93"/>
      <c r="N124" s="93"/>
    </row>
    <row r="125" spans="1:14" ht="18">
      <c r="A125" s="93"/>
      <c r="B125" s="96"/>
      <c r="C125" s="97"/>
      <c r="D125" s="108"/>
      <c r="E125" s="98"/>
      <c r="F125" s="97"/>
      <c r="G125" s="97"/>
      <c r="H125" s="99"/>
      <c r="I125" s="93"/>
      <c r="J125" s="93"/>
      <c r="K125" s="93"/>
      <c r="L125" s="93"/>
      <c r="M125" s="93"/>
      <c r="N125" s="93"/>
    </row>
    <row r="126" spans="1:14" ht="18">
      <c r="A126" s="93"/>
      <c r="B126" s="96"/>
      <c r="C126" s="97"/>
      <c r="D126" s="108"/>
      <c r="E126" s="98"/>
      <c r="F126" s="97"/>
      <c r="G126" s="97"/>
      <c r="H126" s="99"/>
      <c r="I126" s="93"/>
      <c r="J126" s="93"/>
      <c r="K126" s="93"/>
      <c r="L126" s="93"/>
      <c r="M126" s="93"/>
      <c r="N126" s="93"/>
    </row>
    <row r="127" spans="1:14" ht="18">
      <c r="A127" s="93"/>
      <c r="B127" s="96"/>
      <c r="C127" s="97"/>
      <c r="D127" s="108"/>
      <c r="E127" s="98"/>
      <c r="F127" s="97"/>
      <c r="G127" s="97"/>
      <c r="H127" s="99"/>
      <c r="I127" s="93"/>
      <c r="J127" s="93"/>
      <c r="K127" s="93"/>
      <c r="L127" s="93"/>
      <c r="M127" s="93"/>
      <c r="N127" s="93"/>
    </row>
    <row r="128" spans="1:14" ht="18">
      <c r="A128" s="93"/>
      <c r="B128" s="96"/>
      <c r="C128" s="97"/>
      <c r="D128" s="108"/>
      <c r="E128" s="98"/>
      <c r="F128" s="97"/>
      <c r="G128" s="97"/>
      <c r="H128" s="99"/>
      <c r="I128" s="93"/>
      <c r="J128" s="93"/>
      <c r="K128" s="93"/>
      <c r="L128" s="93"/>
      <c r="M128" s="93"/>
      <c r="N128" s="93"/>
    </row>
  </sheetData>
  <sheetProtection/>
  <mergeCells count="28">
    <mergeCell ref="A1:B1"/>
    <mergeCell ref="E1:N1"/>
    <mergeCell ref="A2:B2"/>
    <mergeCell ref="E2:N2"/>
    <mergeCell ref="A3:B3"/>
    <mergeCell ref="E3:N3"/>
    <mergeCell ref="A35:B35"/>
    <mergeCell ref="A4:B4"/>
    <mergeCell ref="E4:N4"/>
    <mergeCell ref="A5:B5"/>
    <mergeCell ref="E5:N5"/>
    <mergeCell ref="A6:B6"/>
    <mergeCell ref="E6:N6"/>
    <mergeCell ref="A7:B7"/>
    <mergeCell ref="A9:B9"/>
    <mergeCell ref="A21:B21"/>
    <mergeCell ref="A22:B22"/>
    <mergeCell ref="A24:B24"/>
    <mergeCell ref="A88:N88"/>
    <mergeCell ref="J89:N89"/>
    <mergeCell ref="J90:N90"/>
    <mergeCell ref="A91:B91"/>
    <mergeCell ref="A71:B71"/>
    <mergeCell ref="A77:B77"/>
    <mergeCell ref="A84:B84"/>
    <mergeCell ref="A85:B85"/>
    <mergeCell ref="A86:B86"/>
    <mergeCell ref="A87:N87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8" scale="58" r:id="rId1"/>
  <headerFooter>
    <oddHeader>&amp;L&amp;"Arial,Negrito"ANEXO 06&amp;R&amp;"Arial,Negrito"NUP 01435.000063/2013-41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view="pageLayout" zoomScale="60" zoomScaleNormal="70" zoomScaleSheetLayoutView="75" zoomScalePageLayoutView="60" workbookViewId="0" topLeftCell="A1">
      <selection activeCell="A91" sqref="A87:N91"/>
    </sheetView>
  </sheetViews>
  <sheetFormatPr defaultColWidth="9.00390625" defaultRowHeight="15"/>
  <cols>
    <col min="1" max="1" width="9.00390625" style="16" customWidth="1"/>
    <col min="2" max="2" width="83.7109375" style="112" customWidth="1"/>
    <col min="3" max="3" width="17.28125" style="101" customWidth="1"/>
    <col min="4" max="4" width="41.7109375" style="149" customWidth="1"/>
    <col min="5" max="5" width="15.7109375" style="113" customWidth="1"/>
    <col min="6" max="6" width="11.7109375" style="101" customWidth="1"/>
    <col min="7" max="8" width="20.7109375" style="101" customWidth="1"/>
    <col min="9" max="9" width="20.28125" style="101" customWidth="1"/>
    <col min="10" max="10" width="23.8515625" style="101" customWidth="1"/>
    <col min="11" max="11" width="20.421875" style="101" customWidth="1"/>
    <col min="12" max="12" width="18.7109375" style="101" customWidth="1"/>
    <col min="13" max="13" width="21.140625" style="101" customWidth="1"/>
    <col min="14" max="14" width="18.7109375" style="101" customWidth="1"/>
    <col min="15" max="16384" width="9.00390625" style="93" customWidth="1"/>
  </cols>
  <sheetData>
    <row r="1" spans="1:14" s="91" customFormat="1" ht="30" customHeight="1">
      <c r="A1" s="193" t="s">
        <v>8</v>
      </c>
      <c r="B1" s="194"/>
      <c r="C1" s="3"/>
      <c r="D1" s="141"/>
      <c r="E1" s="194" t="s">
        <v>19</v>
      </c>
      <c r="F1" s="194"/>
      <c r="G1" s="194"/>
      <c r="H1" s="194"/>
      <c r="I1" s="194"/>
      <c r="J1" s="194"/>
      <c r="K1" s="194"/>
      <c r="L1" s="194"/>
      <c r="M1" s="194"/>
      <c r="N1" s="195"/>
    </row>
    <row r="2" spans="1:14" s="91" customFormat="1" ht="30" customHeight="1" thickBot="1">
      <c r="A2" s="196" t="s">
        <v>21</v>
      </c>
      <c r="B2" s="197"/>
      <c r="C2" s="2"/>
      <c r="D2" s="142"/>
      <c r="E2" s="197" t="s">
        <v>20</v>
      </c>
      <c r="F2" s="197"/>
      <c r="G2" s="197"/>
      <c r="H2" s="197"/>
      <c r="I2" s="197"/>
      <c r="J2" s="197"/>
      <c r="K2" s="197"/>
      <c r="L2" s="197"/>
      <c r="M2" s="197"/>
      <c r="N2" s="198"/>
    </row>
    <row r="3" spans="1:14" s="91" customFormat="1" ht="30" customHeight="1">
      <c r="A3" s="193" t="s">
        <v>9</v>
      </c>
      <c r="B3" s="194"/>
      <c r="C3" s="4"/>
      <c r="D3" s="143"/>
      <c r="E3" s="199" t="s">
        <v>104</v>
      </c>
      <c r="F3" s="199"/>
      <c r="G3" s="199"/>
      <c r="H3" s="199"/>
      <c r="I3" s="199"/>
      <c r="J3" s="199"/>
      <c r="K3" s="199"/>
      <c r="L3" s="199"/>
      <c r="M3" s="199"/>
      <c r="N3" s="200"/>
    </row>
    <row r="4" spans="1:14" s="91" customFormat="1" ht="87.75" customHeight="1">
      <c r="A4" s="183" t="s">
        <v>10</v>
      </c>
      <c r="B4" s="184"/>
      <c r="C4" s="1"/>
      <c r="D4" s="144"/>
      <c r="E4" s="185" t="s">
        <v>193</v>
      </c>
      <c r="F4" s="185"/>
      <c r="G4" s="185"/>
      <c r="H4" s="185"/>
      <c r="I4" s="185"/>
      <c r="J4" s="185"/>
      <c r="K4" s="185"/>
      <c r="L4" s="185"/>
      <c r="M4" s="185"/>
      <c r="N4" s="186"/>
    </row>
    <row r="5" spans="1:14" s="91" customFormat="1" ht="30" customHeight="1">
      <c r="A5" s="183" t="s">
        <v>11</v>
      </c>
      <c r="B5" s="184"/>
      <c r="C5" s="127"/>
      <c r="D5" s="145"/>
      <c r="E5" s="187" t="s">
        <v>110</v>
      </c>
      <c r="F5" s="187"/>
      <c r="G5" s="187"/>
      <c r="H5" s="187"/>
      <c r="I5" s="187"/>
      <c r="J5" s="187"/>
      <c r="K5" s="187"/>
      <c r="L5" s="187"/>
      <c r="M5" s="187"/>
      <c r="N5" s="188"/>
    </row>
    <row r="6" spans="1:14" s="92" customFormat="1" ht="30" customHeight="1" thickBot="1">
      <c r="A6" s="189" t="s">
        <v>12</v>
      </c>
      <c r="B6" s="190"/>
      <c r="C6" s="128"/>
      <c r="D6" s="146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30" customHeight="1">
      <c r="A7" s="179" t="s">
        <v>0</v>
      </c>
      <c r="B7" s="180"/>
      <c r="C7" s="13" t="s">
        <v>28</v>
      </c>
      <c r="D7" s="13" t="s">
        <v>29</v>
      </c>
      <c r="E7" s="73" t="s">
        <v>1</v>
      </c>
      <c r="F7" s="14" t="s">
        <v>2</v>
      </c>
      <c r="G7" s="15" t="s">
        <v>13</v>
      </c>
      <c r="H7" s="15" t="s">
        <v>5</v>
      </c>
      <c r="I7" s="64" t="s">
        <v>14</v>
      </c>
      <c r="J7" s="65" t="s">
        <v>15</v>
      </c>
      <c r="K7" s="64" t="s">
        <v>23</v>
      </c>
      <c r="L7" s="65" t="s">
        <v>24</v>
      </c>
      <c r="M7" s="65" t="s">
        <v>185</v>
      </c>
      <c r="N7" s="114" t="s">
        <v>186</v>
      </c>
    </row>
    <row r="8" spans="2:14" ht="18.75" customHeight="1" hidden="1">
      <c r="B8" s="10"/>
      <c r="C8" s="17"/>
      <c r="D8" s="17"/>
      <c r="E8" s="74"/>
      <c r="F8" s="18"/>
      <c r="G8" s="19" t="s">
        <v>3</v>
      </c>
      <c r="H8" s="20" t="s">
        <v>4</v>
      </c>
      <c r="I8" s="21"/>
      <c r="J8" s="22"/>
      <c r="K8" s="21"/>
      <c r="L8" s="151"/>
      <c r="M8" s="151"/>
      <c r="N8" s="115"/>
    </row>
    <row r="9" spans="1:14" ht="19.5" customHeight="1">
      <c r="A9" s="181" t="s">
        <v>26</v>
      </c>
      <c r="B9" s="182"/>
      <c r="C9" s="23"/>
      <c r="D9" s="23"/>
      <c r="E9" s="75"/>
      <c r="F9" s="24"/>
      <c r="G9" s="25"/>
      <c r="H9" s="5"/>
      <c r="I9" s="53"/>
      <c r="J9" s="53"/>
      <c r="K9" s="53">
        <f>SUM(K10:K20)</f>
        <v>0</v>
      </c>
      <c r="L9" s="53">
        <f>SUM(L10:L20)</f>
        <v>0</v>
      </c>
      <c r="M9" s="53">
        <f>SUM(M10:M20)</f>
        <v>0</v>
      </c>
      <c r="N9" s="116">
        <f>SUM(N10:N20)</f>
        <v>0</v>
      </c>
    </row>
    <row r="10" spans="1:14" s="91" customFormat="1" ht="18" customHeight="1">
      <c r="A10" s="26" t="s">
        <v>35</v>
      </c>
      <c r="B10" s="11" t="s">
        <v>111</v>
      </c>
      <c r="C10" s="27"/>
      <c r="D10" s="27"/>
      <c r="E10" s="56">
        <v>6</v>
      </c>
      <c r="F10" s="28" t="s">
        <v>86</v>
      </c>
      <c r="G10" s="28"/>
      <c r="H10" s="28"/>
      <c r="I10" s="59"/>
      <c r="J10" s="66"/>
      <c r="K10" s="66"/>
      <c r="L10" s="66"/>
      <c r="M10" s="66"/>
      <c r="N10" s="117"/>
    </row>
    <row r="11" spans="1:14" s="91" customFormat="1" ht="18" customHeight="1">
      <c r="A11" s="26" t="s">
        <v>33</v>
      </c>
      <c r="B11" s="11" t="s">
        <v>32</v>
      </c>
      <c r="C11" s="27"/>
      <c r="D11" s="27"/>
      <c r="E11" s="56">
        <v>6</v>
      </c>
      <c r="F11" s="28" t="s">
        <v>22</v>
      </c>
      <c r="G11" s="28"/>
      <c r="H11" s="28"/>
      <c r="I11" s="59"/>
      <c r="J11" s="66"/>
      <c r="K11" s="66"/>
      <c r="L11" s="66"/>
      <c r="M11" s="66"/>
      <c r="N11" s="117"/>
    </row>
    <row r="12" spans="1:14" s="91" customFormat="1" ht="18" customHeight="1">
      <c r="A12" s="26" t="s">
        <v>36</v>
      </c>
      <c r="B12" s="12" t="s">
        <v>57</v>
      </c>
      <c r="C12" s="27"/>
      <c r="D12" s="27"/>
      <c r="E12" s="56">
        <v>1</v>
      </c>
      <c r="F12" s="28" t="s">
        <v>60</v>
      </c>
      <c r="G12" s="28"/>
      <c r="H12" s="28"/>
      <c r="I12" s="59"/>
      <c r="J12" s="66"/>
      <c r="K12" s="66"/>
      <c r="L12" s="66"/>
      <c r="M12" s="66"/>
      <c r="N12" s="117"/>
    </row>
    <row r="13" spans="1:14" s="91" customFormat="1" ht="18" customHeight="1">
      <c r="A13" s="26" t="s">
        <v>25</v>
      </c>
      <c r="B13" s="12" t="s">
        <v>56</v>
      </c>
      <c r="C13" s="27"/>
      <c r="D13" s="27"/>
      <c r="E13" s="56">
        <v>1</v>
      </c>
      <c r="F13" s="28" t="s">
        <v>60</v>
      </c>
      <c r="G13" s="28"/>
      <c r="H13" s="28"/>
      <c r="I13" s="59"/>
      <c r="J13" s="66"/>
      <c r="K13" s="66"/>
      <c r="L13" s="66"/>
      <c r="M13" s="66"/>
      <c r="N13" s="117"/>
    </row>
    <row r="14" spans="1:14" s="91" customFormat="1" ht="18" customHeight="1">
      <c r="A14" s="26" t="s">
        <v>34</v>
      </c>
      <c r="B14" s="11" t="s">
        <v>54</v>
      </c>
      <c r="C14" s="27"/>
      <c r="D14" s="27"/>
      <c r="E14" s="56">
        <v>200</v>
      </c>
      <c r="F14" s="28" t="s">
        <v>22</v>
      </c>
      <c r="G14" s="28"/>
      <c r="H14" s="28"/>
      <c r="I14" s="59"/>
      <c r="J14" s="66"/>
      <c r="K14" s="66"/>
      <c r="L14" s="66"/>
      <c r="M14" s="66"/>
      <c r="N14" s="117"/>
    </row>
    <row r="15" spans="1:14" s="91" customFormat="1" ht="30.75" customHeight="1">
      <c r="A15" s="26" t="s">
        <v>58</v>
      </c>
      <c r="B15" s="12" t="s">
        <v>55</v>
      </c>
      <c r="C15" s="27"/>
      <c r="D15" s="27"/>
      <c r="E15" s="56">
        <v>8</v>
      </c>
      <c r="F15" s="28" t="s">
        <v>22</v>
      </c>
      <c r="G15" s="28"/>
      <c r="H15" s="28"/>
      <c r="I15" s="59"/>
      <c r="J15" s="66"/>
      <c r="K15" s="66"/>
      <c r="L15" s="66"/>
      <c r="M15" s="66"/>
      <c r="N15" s="117"/>
    </row>
    <row r="16" spans="1:14" s="91" customFormat="1" ht="30.75" customHeight="1">
      <c r="A16" s="26" t="s">
        <v>59</v>
      </c>
      <c r="B16" s="12" t="s">
        <v>53</v>
      </c>
      <c r="C16" s="27"/>
      <c r="D16" s="27"/>
      <c r="E16" s="56">
        <v>1</v>
      </c>
      <c r="F16" s="28" t="s">
        <v>60</v>
      </c>
      <c r="G16" s="28"/>
      <c r="H16" s="28"/>
      <c r="I16" s="59"/>
      <c r="J16" s="66"/>
      <c r="K16" s="66"/>
      <c r="L16" s="66"/>
      <c r="M16" s="66"/>
      <c r="N16" s="117"/>
    </row>
    <row r="17" spans="1:14" s="91" customFormat="1" ht="18" customHeight="1">
      <c r="A17" s="26" t="s">
        <v>99</v>
      </c>
      <c r="B17" s="12" t="s">
        <v>134</v>
      </c>
      <c r="C17" s="27"/>
      <c r="D17" s="27"/>
      <c r="E17" s="56">
        <v>600</v>
      </c>
      <c r="F17" s="28" t="s">
        <v>22</v>
      </c>
      <c r="G17" s="28"/>
      <c r="H17" s="28"/>
      <c r="I17" s="59"/>
      <c r="J17" s="59"/>
      <c r="K17" s="59"/>
      <c r="L17" s="66"/>
      <c r="M17" s="66"/>
      <c r="N17" s="117"/>
    </row>
    <row r="18" spans="1:14" s="91" customFormat="1" ht="25.5" customHeight="1">
      <c r="A18" s="26" t="s">
        <v>100</v>
      </c>
      <c r="B18" s="12" t="s">
        <v>135</v>
      </c>
      <c r="C18" s="27"/>
      <c r="D18" s="27"/>
      <c r="E18" s="56">
        <v>50</v>
      </c>
      <c r="F18" s="28" t="s">
        <v>22</v>
      </c>
      <c r="G18" s="28"/>
      <c r="H18" s="28"/>
      <c r="I18" s="59"/>
      <c r="J18" s="66"/>
      <c r="K18" s="66"/>
      <c r="L18" s="66"/>
      <c r="M18" s="66"/>
      <c r="N18" s="117"/>
    </row>
    <row r="19" spans="1:14" s="91" customFormat="1" ht="18" customHeight="1">
      <c r="A19" s="26" t="s">
        <v>101</v>
      </c>
      <c r="B19" s="12" t="s">
        <v>113</v>
      </c>
      <c r="C19" s="27"/>
      <c r="D19" s="27"/>
      <c r="E19" s="56">
        <v>50</v>
      </c>
      <c r="F19" s="28" t="s">
        <v>22</v>
      </c>
      <c r="G19" s="28"/>
      <c r="H19" s="28"/>
      <c r="I19" s="59"/>
      <c r="J19" s="66"/>
      <c r="K19" s="158"/>
      <c r="L19" s="159"/>
      <c r="M19" s="159"/>
      <c r="N19" s="160"/>
    </row>
    <row r="20" spans="1:14" s="91" customFormat="1" ht="30.75" customHeight="1">
      <c r="A20" s="26" t="s">
        <v>102</v>
      </c>
      <c r="B20" s="12" t="s">
        <v>114</v>
      </c>
      <c r="C20" s="27"/>
      <c r="D20" s="27"/>
      <c r="E20" s="56">
        <v>3</v>
      </c>
      <c r="F20" s="28" t="s">
        <v>60</v>
      </c>
      <c r="G20" s="28"/>
      <c r="H20" s="28"/>
      <c r="I20" s="59"/>
      <c r="J20" s="66"/>
      <c r="K20" s="158"/>
      <c r="L20" s="159"/>
      <c r="M20" s="159"/>
      <c r="N20" s="160"/>
    </row>
    <row r="21" spans="1:14" ht="19.5" customHeight="1" hidden="1">
      <c r="A21" s="168" t="s">
        <v>112</v>
      </c>
      <c r="B21" s="169"/>
      <c r="C21" s="29"/>
      <c r="D21" s="29"/>
      <c r="E21" s="30"/>
      <c r="F21" s="30"/>
      <c r="G21" s="31"/>
      <c r="H21" s="5">
        <f>SUM(H23:H33)</f>
        <v>0</v>
      </c>
      <c r="I21" s="53">
        <f>SUM(I23:I33)</f>
        <v>0</v>
      </c>
      <c r="J21" s="53">
        <f>SUM(J23:J23)</f>
        <v>0</v>
      </c>
      <c r="K21" s="53">
        <f>SUM(K23:K23)</f>
        <v>0</v>
      </c>
      <c r="L21" s="53"/>
      <c r="M21" s="53"/>
      <c r="N21" s="116">
        <f>SUM(N23:N23)</f>
        <v>0</v>
      </c>
    </row>
    <row r="22" spans="1:14" ht="19.5" customHeight="1">
      <c r="A22" s="168" t="s">
        <v>171</v>
      </c>
      <c r="B22" s="169"/>
      <c r="C22" s="29"/>
      <c r="D22" s="29"/>
      <c r="E22" s="30"/>
      <c r="F22" s="30"/>
      <c r="G22" s="31"/>
      <c r="H22" s="5"/>
      <c r="I22" s="53"/>
      <c r="J22" s="53"/>
      <c r="K22" s="53"/>
      <c r="L22" s="53"/>
      <c r="M22" s="53"/>
      <c r="N22" s="116"/>
    </row>
    <row r="23" spans="1:14" s="91" customFormat="1" ht="218.25" customHeight="1">
      <c r="A23" s="26" t="s">
        <v>27</v>
      </c>
      <c r="B23" s="7" t="s">
        <v>163</v>
      </c>
      <c r="C23" s="27"/>
      <c r="D23" s="130"/>
      <c r="E23" s="76">
        <v>1</v>
      </c>
      <c r="F23" s="9" t="s">
        <v>60</v>
      </c>
      <c r="G23" s="48"/>
      <c r="H23" s="28"/>
      <c r="I23" s="59"/>
      <c r="J23" s="59"/>
      <c r="K23" s="9"/>
      <c r="L23" s="67"/>
      <c r="M23" s="67"/>
      <c r="N23" s="117"/>
    </row>
    <row r="24" spans="1:14" ht="19.5" customHeight="1">
      <c r="A24" s="168" t="s">
        <v>115</v>
      </c>
      <c r="B24" s="169"/>
      <c r="C24" s="29"/>
      <c r="D24" s="29"/>
      <c r="E24" s="30"/>
      <c r="F24" s="30"/>
      <c r="G24" s="31"/>
      <c r="H24" s="5"/>
      <c r="I24" s="53"/>
      <c r="J24" s="53"/>
      <c r="K24" s="53"/>
      <c r="L24" s="53"/>
      <c r="M24" s="53"/>
      <c r="N24" s="116"/>
    </row>
    <row r="25" spans="1:14" s="91" customFormat="1" ht="32.25" customHeight="1">
      <c r="A25" s="26" t="s">
        <v>37</v>
      </c>
      <c r="B25" s="7" t="s">
        <v>166</v>
      </c>
      <c r="C25" s="27"/>
      <c r="D25" s="9"/>
      <c r="E25" s="77">
        <v>423.3</v>
      </c>
      <c r="F25" s="43" t="s">
        <v>22</v>
      </c>
      <c r="G25" s="50"/>
      <c r="H25" s="28"/>
      <c r="I25" s="47"/>
      <c r="J25" s="47"/>
      <c r="K25" s="47"/>
      <c r="L25" s="45"/>
      <c r="M25" s="45"/>
      <c r="N25" s="121"/>
    </row>
    <row r="26" spans="1:14" s="91" customFormat="1" ht="32.25" customHeight="1">
      <c r="A26" s="26" t="s">
        <v>38</v>
      </c>
      <c r="B26" s="7" t="s">
        <v>165</v>
      </c>
      <c r="C26" s="27"/>
      <c r="D26" s="9"/>
      <c r="E26" s="77">
        <v>423.3</v>
      </c>
      <c r="F26" s="43" t="s">
        <v>22</v>
      </c>
      <c r="G26" s="50"/>
      <c r="H26" s="28"/>
      <c r="I26" s="47"/>
      <c r="J26" s="47"/>
      <c r="K26" s="47"/>
      <c r="L26" s="45"/>
      <c r="M26" s="45"/>
      <c r="N26" s="121"/>
    </row>
    <row r="27" spans="1:14" s="91" customFormat="1" ht="18" customHeight="1">
      <c r="A27" s="26" t="s">
        <v>39</v>
      </c>
      <c r="B27" s="7" t="s">
        <v>116</v>
      </c>
      <c r="C27" s="27"/>
      <c r="D27" s="9"/>
      <c r="E27" s="77">
        <v>423.3</v>
      </c>
      <c r="F27" s="43" t="s">
        <v>22</v>
      </c>
      <c r="G27" s="50"/>
      <c r="H27" s="28"/>
      <c r="I27" s="47"/>
      <c r="J27" s="47"/>
      <c r="K27" s="47"/>
      <c r="L27" s="45"/>
      <c r="M27" s="45"/>
      <c r="N27" s="121"/>
    </row>
    <row r="28" spans="1:14" s="91" customFormat="1" ht="26.25" customHeight="1">
      <c r="A28" s="26" t="s">
        <v>40</v>
      </c>
      <c r="B28" s="7" t="s">
        <v>195</v>
      </c>
      <c r="C28" s="27"/>
      <c r="D28" s="137"/>
      <c r="E28" s="76">
        <v>423.3</v>
      </c>
      <c r="F28" s="8" t="s">
        <v>22</v>
      </c>
      <c r="G28" s="49"/>
      <c r="H28" s="28"/>
      <c r="I28" s="47"/>
      <c r="J28" s="47"/>
      <c r="K28" s="47"/>
      <c r="L28" s="45"/>
      <c r="M28" s="45"/>
      <c r="N28" s="121"/>
    </row>
    <row r="29" spans="1:14" s="91" customFormat="1" ht="38.25" customHeight="1">
      <c r="A29" s="26" t="s">
        <v>41</v>
      </c>
      <c r="B29" s="7" t="s">
        <v>173</v>
      </c>
      <c r="C29" s="27"/>
      <c r="D29" s="9"/>
      <c r="E29" s="77">
        <v>423.3</v>
      </c>
      <c r="F29" s="43" t="s">
        <v>22</v>
      </c>
      <c r="G29" s="50"/>
      <c r="H29" s="28"/>
      <c r="I29" s="47"/>
      <c r="J29" s="47"/>
      <c r="K29" s="47"/>
      <c r="L29" s="45"/>
      <c r="M29" s="45"/>
      <c r="N29" s="121"/>
    </row>
    <row r="30" spans="1:14" s="91" customFormat="1" ht="212.25" customHeight="1">
      <c r="A30" s="26" t="s">
        <v>42</v>
      </c>
      <c r="B30" s="7" t="s">
        <v>169</v>
      </c>
      <c r="C30" s="27"/>
      <c r="D30" s="137"/>
      <c r="E30" s="76">
        <v>846</v>
      </c>
      <c r="F30" s="8" t="s">
        <v>22</v>
      </c>
      <c r="G30" s="49"/>
      <c r="H30" s="28"/>
      <c r="I30" s="47"/>
      <c r="J30" s="47"/>
      <c r="K30" s="47"/>
      <c r="L30" s="45"/>
      <c r="M30" s="45"/>
      <c r="N30" s="121"/>
    </row>
    <row r="31" spans="1:14" s="91" customFormat="1" ht="30" customHeight="1">
      <c r="A31" s="26" t="s">
        <v>43</v>
      </c>
      <c r="B31" s="7" t="s">
        <v>194</v>
      </c>
      <c r="C31" s="27"/>
      <c r="D31" s="137"/>
      <c r="E31" s="76">
        <v>423.3</v>
      </c>
      <c r="F31" s="8" t="s">
        <v>22</v>
      </c>
      <c r="G31" s="49"/>
      <c r="H31" s="28"/>
      <c r="I31" s="47"/>
      <c r="J31" s="47"/>
      <c r="K31" s="47"/>
      <c r="L31" s="45"/>
      <c r="M31" s="45"/>
      <c r="N31" s="121"/>
    </row>
    <row r="32" spans="1:14" s="91" customFormat="1" ht="18">
      <c r="A32" s="26" t="s">
        <v>44</v>
      </c>
      <c r="B32" s="7" t="s">
        <v>136</v>
      </c>
      <c r="C32" s="27"/>
      <c r="D32" s="9"/>
      <c r="E32" s="76">
        <v>423.3</v>
      </c>
      <c r="F32" s="8" t="s">
        <v>22</v>
      </c>
      <c r="G32" s="49"/>
      <c r="H32" s="28"/>
      <c r="I32" s="47"/>
      <c r="J32" s="47"/>
      <c r="K32" s="47"/>
      <c r="L32" s="45"/>
      <c r="M32" s="45"/>
      <c r="N32" s="121"/>
    </row>
    <row r="33" spans="1:14" s="91" customFormat="1" ht="18">
      <c r="A33" s="26" t="s">
        <v>45</v>
      </c>
      <c r="B33" s="7" t="s">
        <v>168</v>
      </c>
      <c r="C33" s="27"/>
      <c r="D33" s="129"/>
      <c r="E33" s="90">
        <v>423.3</v>
      </c>
      <c r="F33" s="9" t="s">
        <v>22</v>
      </c>
      <c r="G33" s="48"/>
      <c r="H33" s="28"/>
      <c r="I33" s="59"/>
      <c r="J33" s="47"/>
      <c r="K33" s="47"/>
      <c r="L33" s="45"/>
      <c r="M33" s="45"/>
      <c r="N33" s="121"/>
    </row>
    <row r="34" spans="1:14" s="91" customFormat="1" ht="186" customHeight="1">
      <c r="A34" s="26" t="s">
        <v>172</v>
      </c>
      <c r="B34" s="7" t="s">
        <v>117</v>
      </c>
      <c r="C34" s="27"/>
      <c r="D34" s="137"/>
      <c r="E34" s="76">
        <v>1</v>
      </c>
      <c r="F34" s="8" t="s">
        <v>60</v>
      </c>
      <c r="G34" s="49"/>
      <c r="H34" s="28"/>
      <c r="I34" s="47"/>
      <c r="J34" s="47"/>
      <c r="K34" s="47"/>
      <c r="L34" s="45"/>
      <c r="M34" s="45"/>
      <c r="N34" s="47"/>
    </row>
    <row r="35" spans="1:14" ht="19.5" customHeight="1">
      <c r="A35" s="168" t="s">
        <v>137</v>
      </c>
      <c r="B35" s="169"/>
      <c r="C35" s="29"/>
      <c r="D35" s="30"/>
      <c r="E35" s="30"/>
      <c r="F35" s="30"/>
      <c r="G35" s="31"/>
      <c r="H35" s="5"/>
      <c r="I35" s="53"/>
      <c r="J35" s="53"/>
      <c r="K35" s="53"/>
      <c r="L35" s="53"/>
      <c r="M35" s="53"/>
      <c r="N35" s="116"/>
    </row>
    <row r="36" spans="1:14" s="94" customFormat="1" ht="19.5" customHeight="1">
      <c r="A36" s="54"/>
      <c r="B36" s="84" t="s">
        <v>65</v>
      </c>
      <c r="C36" s="55"/>
      <c r="D36" s="55"/>
      <c r="E36" s="56"/>
      <c r="F36" s="56"/>
      <c r="G36" s="27"/>
      <c r="H36" s="57"/>
      <c r="I36" s="58"/>
      <c r="J36" s="58"/>
      <c r="K36" s="58"/>
      <c r="L36" s="58"/>
      <c r="M36" s="58"/>
      <c r="N36" s="120"/>
    </row>
    <row r="37" spans="1:14" s="91" customFormat="1" ht="18">
      <c r="A37" s="26">
        <v>41</v>
      </c>
      <c r="B37" s="62" t="s">
        <v>92</v>
      </c>
      <c r="C37" s="27"/>
      <c r="D37" s="67"/>
      <c r="E37" s="56">
        <v>283</v>
      </c>
      <c r="F37" s="32" t="s">
        <v>22</v>
      </c>
      <c r="G37" s="28"/>
      <c r="H37" s="28"/>
      <c r="I37" s="47"/>
      <c r="J37" s="47"/>
      <c r="K37" s="47"/>
      <c r="L37" s="45"/>
      <c r="M37" s="45"/>
      <c r="N37" s="47"/>
    </row>
    <row r="38" spans="1:14" s="91" customFormat="1" ht="18">
      <c r="A38" s="26" t="s">
        <v>46</v>
      </c>
      <c r="B38" s="62" t="s">
        <v>93</v>
      </c>
      <c r="C38" s="27"/>
      <c r="D38" s="67"/>
      <c r="E38" s="56">
        <v>37.5</v>
      </c>
      <c r="F38" s="32" t="s">
        <v>61</v>
      </c>
      <c r="G38" s="28"/>
      <c r="H38" s="28"/>
      <c r="I38" s="47"/>
      <c r="J38" s="47"/>
      <c r="K38" s="47"/>
      <c r="L38" s="45"/>
      <c r="M38" s="45"/>
      <c r="N38" s="47"/>
    </row>
    <row r="39" spans="1:14" s="91" customFormat="1" ht="18">
      <c r="A39" s="26" t="s">
        <v>47</v>
      </c>
      <c r="B39" s="12" t="s">
        <v>118</v>
      </c>
      <c r="C39" s="27"/>
      <c r="D39" s="134"/>
      <c r="E39" s="56">
        <v>283</v>
      </c>
      <c r="F39" s="32" t="s">
        <v>22</v>
      </c>
      <c r="G39" s="28"/>
      <c r="H39" s="28"/>
      <c r="I39" s="47"/>
      <c r="J39" s="47"/>
      <c r="K39" s="47"/>
      <c r="L39" s="45"/>
      <c r="M39" s="45"/>
      <c r="N39" s="121"/>
    </row>
    <row r="40" spans="1:14" s="91" customFormat="1" ht="25.5">
      <c r="A40" s="26" t="s">
        <v>48</v>
      </c>
      <c r="B40" s="62" t="s">
        <v>177</v>
      </c>
      <c r="C40" s="27"/>
      <c r="D40" s="67"/>
      <c r="E40" s="56">
        <v>2200</v>
      </c>
      <c r="F40" s="32" t="s">
        <v>60</v>
      </c>
      <c r="G40" s="28"/>
      <c r="H40" s="28"/>
      <c r="I40" s="47"/>
      <c r="J40" s="47"/>
      <c r="K40" s="47"/>
      <c r="L40" s="45"/>
      <c r="M40" s="45"/>
      <c r="N40" s="121"/>
    </row>
    <row r="41" spans="1:14" s="91" customFormat="1" ht="18">
      <c r="A41" s="26" t="s">
        <v>49</v>
      </c>
      <c r="B41" s="62" t="s">
        <v>96</v>
      </c>
      <c r="C41" s="27"/>
      <c r="D41" s="132"/>
      <c r="E41" s="56">
        <v>500</v>
      </c>
      <c r="F41" s="32" t="s">
        <v>61</v>
      </c>
      <c r="G41" s="28"/>
      <c r="H41" s="28"/>
      <c r="I41" s="47"/>
      <c r="J41" s="47"/>
      <c r="K41" s="47"/>
      <c r="L41" s="45"/>
      <c r="M41" s="45"/>
      <c r="N41" s="121"/>
    </row>
    <row r="42" spans="1:14" s="91" customFormat="1" ht="25.5">
      <c r="A42" s="26" t="s">
        <v>50</v>
      </c>
      <c r="B42" s="62" t="s">
        <v>94</v>
      </c>
      <c r="C42" s="27"/>
      <c r="D42" s="67"/>
      <c r="E42" s="56">
        <v>283</v>
      </c>
      <c r="F42" s="32" t="s">
        <v>22</v>
      </c>
      <c r="G42" s="28"/>
      <c r="H42" s="28"/>
      <c r="I42" s="47"/>
      <c r="J42" s="47"/>
      <c r="K42" s="47"/>
      <c r="L42" s="45"/>
      <c r="M42" s="45"/>
      <c r="N42" s="121"/>
    </row>
    <row r="43" spans="1:14" s="91" customFormat="1" ht="25.5">
      <c r="A43" s="26" t="s">
        <v>51</v>
      </c>
      <c r="B43" s="12" t="s">
        <v>95</v>
      </c>
      <c r="C43" s="27"/>
      <c r="D43" s="67"/>
      <c r="E43" s="56">
        <v>37.5</v>
      </c>
      <c r="F43" s="32" t="s">
        <v>61</v>
      </c>
      <c r="G43" s="28"/>
      <c r="H43" s="28"/>
      <c r="I43" s="47"/>
      <c r="J43" s="47"/>
      <c r="K43" s="47"/>
      <c r="L43" s="45"/>
      <c r="M43" s="45"/>
      <c r="N43" s="121"/>
    </row>
    <row r="44" spans="1:14" s="91" customFormat="1" ht="25.5">
      <c r="A44" s="26" t="s">
        <v>62</v>
      </c>
      <c r="B44" s="12" t="s">
        <v>119</v>
      </c>
      <c r="C44" s="27"/>
      <c r="D44" s="67"/>
      <c r="E44" s="56">
        <v>350</v>
      </c>
      <c r="F44" s="32" t="s">
        <v>22</v>
      </c>
      <c r="G44" s="28"/>
      <c r="H44" s="28"/>
      <c r="I44" s="47"/>
      <c r="J44" s="47"/>
      <c r="K44" s="47"/>
      <c r="L44" s="45"/>
      <c r="M44" s="45"/>
      <c r="N44" s="121"/>
    </row>
    <row r="45" spans="1:14" s="91" customFormat="1" ht="18">
      <c r="A45" s="26"/>
      <c r="B45" s="84" t="s">
        <v>71</v>
      </c>
      <c r="C45" s="27"/>
      <c r="D45" s="67"/>
      <c r="E45" s="56"/>
      <c r="F45" s="32"/>
      <c r="G45" s="28"/>
      <c r="H45" s="28"/>
      <c r="I45" s="47"/>
      <c r="J45" s="47"/>
      <c r="K45" s="47"/>
      <c r="L45" s="45"/>
      <c r="M45" s="45"/>
      <c r="N45" s="121"/>
    </row>
    <row r="46" spans="1:14" s="91" customFormat="1" ht="30.75" customHeight="1">
      <c r="A46" s="9" t="s">
        <v>63</v>
      </c>
      <c r="B46" s="7" t="s">
        <v>120</v>
      </c>
      <c r="C46" s="27"/>
      <c r="D46" s="132"/>
      <c r="E46" s="78">
        <f>283*30%</f>
        <v>84.89999999999999</v>
      </c>
      <c r="F46" s="70" t="s">
        <v>22</v>
      </c>
      <c r="G46" s="71"/>
      <c r="H46" s="28"/>
      <c r="I46" s="47"/>
      <c r="J46" s="47"/>
      <c r="K46" s="47"/>
      <c r="L46" s="45"/>
      <c r="M46" s="45"/>
      <c r="N46" s="121"/>
    </row>
    <row r="47" spans="1:14" s="91" customFormat="1" ht="18">
      <c r="A47" s="9" t="s">
        <v>64</v>
      </c>
      <c r="B47" s="7" t="s">
        <v>178</v>
      </c>
      <c r="C47" s="27"/>
      <c r="D47" s="27"/>
      <c r="E47" s="78">
        <v>185</v>
      </c>
      <c r="F47" s="78" t="s">
        <v>61</v>
      </c>
      <c r="G47" s="71"/>
      <c r="H47" s="28"/>
      <c r="I47" s="47"/>
      <c r="J47" s="47"/>
      <c r="K47" s="47"/>
      <c r="L47" s="45"/>
      <c r="M47" s="45"/>
      <c r="N47" s="121"/>
    </row>
    <row r="48" spans="1:14" s="91" customFormat="1" ht="18">
      <c r="A48" s="9" t="s">
        <v>138</v>
      </c>
      <c r="B48" s="7" t="s">
        <v>179</v>
      </c>
      <c r="C48" s="27"/>
      <c r="D48" s="132"/>
      <c r="E48" s="78">
        <v>700</v>
      </c>
      <c r="F48" s="70" t="s">
        <v>61</v>
      </c>
      <c r="G48" s="71"/>
      <c r="H48" s="28"/>
      <c r="I48" s="47"/>
      <c r="J48" s="47"/>
      <c r="K48" s="47"/>
      <c r="L48" s="45"/>
      <c r="M48" s="45"/>
      <c r="N48" s="121"/>
    </row>
    <row r="49" spans="1:14" s="91" customFormat="1" ht="39" customHeight="1">
      <c r="A49" s="9" t="s">
        <v>139</v>
      </c>
      <c r="B49" s="7" t="s">
        <v>121</v>
      </c>
      <c r="C49" s="27"/>
      <c r="D49" s="132"/>
      <c r="E49" s="78">
        <v>17</v>
      </c>
      <c r="F49" s="70" t="s">
        <v>61</v>
      </c>
      <c r="G49" s="71"/>
      <c r="H49" s="71"/>
      <c r="I49" s="47"/>
      <c r="J49" s="47"/>
      <c r="K49" s="47"/>
      <c r="L49" s="45"/>
      <c r="M49" s="45"/>
      <c r="N49" s="121"/>
    </row>
    <row r="50" spans="1:14" s="91" customFormat="1" ht="38.25" customHeight="1">
      <c r="A50" s="9" t="s">
        <v>140</v>
      </c>
      <c r="B50" s="7" t="s">
        <v>122</v>
      </c>
      <c r="C50" s="27"/>
      <c r="D50" s="132"/>
      <c r="E50" s="78">
        <v>5.7</v>
      </c>
      <c r="F50" s="70" t="s">
        <v>61</v>
      </c>
      <c r="G50" s="71"/>
      <c r="H50" s="71"/>
      <c r="I50" s="47"/>
      <c r="J50" s="47"/>
      <c r="K50" s="47"/>
      <c r="L50" s="45"/>
      <c r="M50" s="45"/>
      <c r="N50" s="121"/>
    </row>
    <row r="51" spans="1:14" s="91" customFormat="1" ht="18">
      <c r="A51" s="9" t="s">
        <v>141</v>
      </c>
      <c r="B51" s="7" t="s">
        <v>72</v>
      </c>
      <c r="C51" s="27"/>
      <c r="D51" s="67"/>
      <c r="E51" s="78">
        <v>185</v>
      </c>
      <c r="F51" s="70" t="s">
        <v>61</v>
      </c>
      <c r="G51" s="71"/>
      <c r="H51" s="28"/>
      <c r="I51" s="47"/>
      <c r="J51" s="47"/>
      <c r="K51" s="47"/>
      <c r="L51" s="45"/>
      <c r="M51" s="45"/>
      <c r="N51" s="121"/>
    </row>
    <row r="52" spans="1:14" s="91" customFormat="1" ht="18">
      <c r="A52" s="26" t="s">
        <v>142</v>
      </c>
      <c r="B52" s="7" t="s">
        <v>73</v>
      </c>
      <c r="C52" s="27"/>
      <c r="D52" s="67"/>
      <c r="E52" s="78">
        <v>700</v>
      </c>
      <c r="F52" s="70" t="s">
        <v>61</v>
      </c>
      <c r="G52" s="71"/>
      <c r="H52" s="28"/>
      <c r="I52" s="47"/>
      <c r="J52" s="47"/>
      <c r="K52" s="47"/>
      <c r="L52" s="45"/>
      <c r="M52" s="45"/>
      <c r="N52" s="121"/>
    </row>
    <row r="53" spans="1:14" s="91" customFormat="1" ht="25.5">
      <c r="A53" s="26" t="s">
        <v>143</v>
      </c>
      <c r="B53" s="62" t="s">
        <v>123</v>
      </c>
      <c r="C53" s="27"/>
      <c r="D53" s="139"/>
      <c r="E53" s="56">
        <v>25</v>
      </c>
      <c r="F53" s="61" t="s">
        <v>60</v>
      </c>
      <c r="G53" s="72"/>
      <c r="H53" s="28"/>
      <c r="I53" s="47"/>
      <c r="J53" s="47"/>
      <c r="K53" s="47"/>
      <c r="L53" s="45"/>
      <c r="M53" s="45"/>
      <c r="N53" s="121"/>
    </row>
    <row r="54" spans="1:14" s="91" customFormat="1" ht="18">
      <c r="A54" s="26" t="s">
        <v>144</v>
      </c>
      <c r="B54" s="12" t="s">
        <v>124</v>
      </c>
      <c r="C54" s="27"/>
      <c r="D54" s="140"/>
      <c r="E54" s="56">
        <v>150</v>
      </c>
      <c r="F54" s="61" t="s">
        <v>60</v>
      </c>
      <c r="G54" s="72"/>
      <c r="H54" s="28"/>
      <c r="I54" s="47"/>
      <c r="J54" s="47"/>
      <c r="K54" s="47"/>
      <c r="L54" s="45"/>
      <c r="M54" s="45"/>
      <c r="N54" s="121"/>
    </row>
    <row r="55" spans="1:14" s="91" customFormat="1" ht="18">
      <c r="A55" s="26" t="s">
        <v>145</v>
      </c>
      <c r="B55" s="63" t="s">
        <v>74</v>
      </c>
      <c r="C55" s="27"/>
      <c r="D55" s="133"/>
      <c r="E55" s="78">
        <v>283</v>
      </c>
      <c r="F55" s="61" t="s">
        <v>22</v>
      </c>
      <c r="G55" s="71"/>
      <c r="H55" s="28"/>
      <c r="I55" s="47"/>
      <c r="J55" s="47"/>
      <c r="K55" s="47"/>
      <c r="L55" s="45"/>
      <c r="M55" s="45"/>
      <c r="N55" s="121"/>
    </row>
    <row r="56" spans="1:14" s="91" customFormat="1" ht="18">
      <c r="A56" s="26"/>
      <c r="B56" s="69" t="s">
        <v>75</v>
      </c>
      <c r="C56" s="27"/>
      <c r="D56" s="133"/>
      <c r="E56" s="78"/>
      <c r="F56" s="61"/>
      <c r="G56" s="71"/>
      <c r="H56" s="28"/>
      <c r="I56" s="47"/>
      <c r="J56" s="45"/>
      <c r="K56" s="47"/>
      <c r="L56" s="45"/>
      <c r="M56" s="45"/>
      <c r="N56" s="121"/>
    </row>
    <row r="57" spans="1:14" s="91" customFormat="1" ht="18">
      <c r="A57" s="26" t="s">
        <v>146</v>
      </c>
      <c r="B57" s="62" t="s">
        <v>125</v>
      </c>
      <c r="C57" s="27"/>
      <c r="D57" s="134"/>
      <c r="E57" s="56">
        <v>214.55</v>
      </c>
      <c r="F57" s="61" t="s">
        <v>22</v>
      </c>
      <c r="G57" s="48"/>
      <c r="H57" s="28"/>
      <c r="I57" s="47"/>
      <c r="J57" s="45"/>
      <c r="K57" s="47"/>
      <c r="L57" s="45"/>
      <c r="M57" s="45"/>
      <c r="N57" s="121"/>
    </row>
    <row r="58" spans="1:14" s="91" customFormat="1" ht="18">
      <c r="A58" s="26" t="s">
        <v>147</v>
      </c>
      <c r="B58" s="62" t="s">
        <v>181</v>
      </c>
      <c r="C58" s="27"/>
      <c r="D58" s="132"/>
      <c r="E58" s="56">
        <v>1</v>
      </c>
      <c r="F58" s="61" t="s">
        <v>18</v>
      </c>
      <c r="G58" s="72"/>
      <c r="H58" s="28"/>
      <c r="I58" s="47"/>
      <c r="J58" s="45"/>
      <c r="K58" s="47"/>
      <c r="L58" s="45"/>
      <c r="M58" s="45"/>
      <c r="N58" s="121"/>
    </row>
    <row r="59" spans="1:14" s="91" customFormat="1" ht="18">
      <c r="A59" s="26" t="s">
        <v>148</v>
      </c>
      <c r="B59" s="12" t="s">
        <v>126</v>
      </c>
      <c r="C59" s="27"/>
      <c r="D59" s="150"/>
      <c r="E59" s="56">
        <v>12</v>
      </c>
      <c r="F59" s="32" t="s">
        <v>22</v>
      </c>
      <c r="G59" s="48"/>
      <c r="H59" s="28"/>
      <c r="I59" s="47"/>
      <c r="J59" s="47"/>
      <c r="K59" s="47"/>
      <c r="L59" s="45"/>
      <c r="M59" s="45"/>
      <c r="N59" s="121"/>
    </row>
    <row r="60" spans="1:14" s="91" customFormat="1" ht="18">
      <c r="A60" s="26" t="s">
        <v>149</v>
      </c>
      <c r="B60" s="62" t="s">
        <v>127</v>
      </c>
      <c r="C60" s="27"/>
      <c r="D60" s="132"/>
      <c r="E60" s="56">
        <v>12</v>
      </c>
      <c r="F60" s="61" t="s">
        <v>22</v>
      </c>
      <c r="G60" s="48"/>
      <c r="H60" s="28"/>
      <c r="I60" s="47"/>
      <c r="J60" s="45"/>
      <c r="K60" s="47"/>
      <c r="L60" s="45"/>
      <c r="M60" s="45"/>
      <c r="N60" s="121"/>
    </row>
    <row r="61" spans="1:14" s="91" customFormat="1" ht="18">
      <c r="A61" s="26" t="s">
        <v>150</v>
      </c>
      <c r="B61" s="62" t="s">
        <v>128</v>
      </c>
      <c r="C61" s="27"/>
      <c r="D61" s="132"/>
      <c r="E61" s="56">
        <v>156.32</v>
      </c>
      <c r="F61" s="61" t="s">
        <v>22</v>
      </c>
      <c r="G61" s="48"/>
      <c r="H61" s="28"/>
      <c r="I61" s="47"/>
      <c r="J61" s="45"/>
      <c r="K61" s="47"/>
      <c r="L61" s="45"/>
      <c r="M61" s="45"/>
      <c r="N61" s="121"/>
    </row>
    <row r="62" spans="1:14" s="91" customFormat="1" ht="18">
      <c r="A62" s="26" t="s">
        <v>151</v>
      </c>
      <c r="B62" s="62" t="s">
        <v>129</v>
      </c>
      <c r="C62" s="27"/>
      <c r="D62" s="132"/>
      <c r="E62" s="56">
        <v>56.23</v>
      </c>
      <c r="F62" s="61" t="s">
        <v>22</v>
      </c>
      <c r="G62" s="48"/>
      <c r="H62" s="28"/>
      <c r="I62" s="47"/>
      <c r="J62" s="45"/>
      <c r="K62" s="47"/>
      <c r="L62" s="45"/>
      <c r="M62" s="45"/>
      <c r="N62" s="121"/>
    </row>
    <row r="63" spans="1:14" s="91" customFormat="1" ht="18">
      <c r="A63" s="26" t="s">
        <v>152</v>
      </c>
      <c r="B63" s="12" t="s">
        <v>108</v>
      </c>
      <c r="C63" s="27"/>
      <c r="D63" s="9"/>
      <c r="E63" s="56">
        <v>156.32</v>
      </c>
      <c r="F63" s="32" t="s">
        <v>22</v>
      </c>
      <c r="G63" s="48"/>
      <c r="H63" s="28"/>
      <c r="I63" s="47"/>
      <c r="J63" s="47"/>
      <c r="K63" s="47"/>
      <c r="L63" s="45"/>
      <c r="M63" s="45"/>
      <c r="N63" s="121"/>
    </row>
    <row r="64" spans="1:14" s="91" customFormat="1" ht="36.75" customHeight="1">
      <c r="A64" s="26" t="s">
        <v>153</v>
      </c>
      <c r="B64" s="12" t="s">
        <v>197</v>
      </c>
      <c r="C64" s="27"/>
      <c r="D64" s="9"/>
      <c r="E64" s="56">
        <v>133.22</v>
      </c>
      <c r="F64" s="32" t="s">
        <v>22</v>
      </c>
      <c r="G64" s="48"/>
      <c r="H64" s="28"/>
      <c r="I64" s="47"/>
      <c r="J64" s="47"/>
      <c r="K64" s="47"/>
      <c r="L64" s="45"/>
      <c r="M64" s="45"/>
      <c r="N64" s="121"/>
    </row>
    <row r="65" spans="1:14" s="91" customFormat="1" ht="18">
      <c r="A65" s="26" t="s">
        <v>154</v>
      </c>
      <c r="B65" s="6" t="s">
        <v>74</v>
      </c>
      <c r="C65" s="27"/>
      <c r="D65" s="131"/>
      <c r="E65" s="78">
        <v>214.55</v>
      </c>
      <c r="F65" s="32" t="s">
        <v>22</v>
      </c>
      <c r="G65" s="71"/>
      <c r="H65" s="28"/>
      <c r="I65" s="47"/>
      <c r="J65" s="47"/>
      <c r="K65" s="47"/>
      <c r="L65" s="45"/>
      <c r="M65" s="45"/>
      <c r="N65" s="121"/>
    </row>
    <row r="66" spans="1:14" s="91" customFormat="1" ht="18">
      <c r="A66" s="26"/>
      <c r="B66" s="86" t="s">
        <v>106</v>
      </c>
      <c r="C66" s="27"/>
      <c r="D66" s="134"/>
      <c r="E66" s="56"/>
      <c r="F66" s="61"/>
      <c r="G66" s="48"/>
      <c r="H66" s="28"/>
      <c r="I66" s="47"/>
      <c r="J66" s="45"/>
      <c r="K66" s="47"/>
      <c r="L66" s="45"/>
      <c r="M66" s="45"/>
      <c r="N66" s="121"/>
    </row>
    <row r="67" spans="1:14" s="91" customFormat="1" ht="18">
      <c r="A67" s="26" t="s">
        <v>155</v>
      </c>
      <c r="B67" s="62" t="s">
        <v>130</v>
      </c>
      <c r="C67" s="27"/>
      <c r="D67" s="132"/>
      <c r="E67" s="56">
        <v>6</v>
      </c>
      <c r="F67" s="61" t="s">
        <v>61</v>
      </c>
      <c r="G67" s="72"/>
      <c r="H67" s="28"/>
      <c r="I67" s="47"/>
      <c r="J67" s="47"/>
      <c r="K67" s="47"/>
      <c r="L67" s="45"/>
      <c r="M67" s="45"/>
      <c r="N67" s="121"/>
    </row>
    <row r="68" spans="1:14" s="91" customFormat="1" ht="18">
      <c r="A68" s="26" t="s">
        <v>156</v>
      </c>
      <c r="B68" s="62" t="s">
        <v>131</v>
      </c>
      <c r="C68" s="27"/>
      <c r="D68" s="132"/>
      <c r="E68" s="56">
        <v>6</v>
      </c>
      <c r="F68" s="61" t="s">
        <v>61</v>
      </c>
      <c r="G68" s="48"/>
      <c r="H68" s="28"/>
      <c r="I68" s="47"/>
      <c r="J68" s="47"/>
      <c r="K68" s="47"/>
      <c r="L68" s="45"/>
      <c r="M68" s="45"/>
      <c r="N68" s="121"/>
    </row>
    <row r="69" spans="1:14" s="91" customFormat="1" ht="18">
      <c r="A69" s="26" t="s">
        <v>157</v>
      </c>
      <c r="B69" s="62" t="s">
        <v>132</v>
      </c>
      <c r="C69" s="27"/>
      <c r="D69" s="132"/>
      <c r="E69" s="56">
        <v>20.86</v>
      </c>
      <c r="F69" s="61" t="s">
        <v>22</v>
      </c>
      <c r="G69" s="48"/>
      <c r="H69" s="28"/>
      <c r="I69" s="47"/>
      <c r="J69" s="47"/>
      <c r="K69" s="47"/>
      <c r="L69" s="45"/>
      <c r="M69" s="45"/>
      <c r="N69" s="121"/>
    </row>
    <row r="70" spans="1:14" s="91" customFormat="1" ht="18">
      <c r="A70" s="26" t="s">
        <v>196</v>
      </c>
      <c r="B70" s="62" t="s">
        <v>129</v>
      </c>
      <c r="C70" s="27"/>
      <c r="D70" s="132"/>
      <c r="E70" s="56">
        <v>47.14</v>
      </c>
      <c r="F70" s="61" t="s">
        <v>22</v>
      </c>
      <c r="G70" s="48"/>
      <c r="H70" s="28"/>
      <c r="I70" s="47"/>
      <c r="J70" s="47"/>
      <c r="K70" s="47"/>
      <c r="L70" s="45"/>
      <c r="M70" s="45"/>
      <c r="N70" s="121"/>
    </row>
    <row r="71" spans="1:14" ht="19.5" customHeight="1">
      <c r="A71" s="168" t="s">
        <v>158</v>
      </c>
      <c r="B71" s="169"/>
      <c r="C71" s="29"/>
      <c r="D71" s="29"/>
      <c r="E71" s="30"/>
      <c r="F71" s="30"/>
      <c r="G71" s="31"/>
      <c r="H71" s="5"/>
      <c r="I71" s="53"/>
      <c r="J71" s="53"/>
      <c r="K71" s="53"/>
      <c r="L71" s="53"/>
      <c r="M71" s="53"/>
      <c r="N71" s="116"/>
    </row>
    <row r="72" spans="1:14" s="91" customFormat="1" ht="18">
      <c r="A72" s="26" t="s">
        <v>66</v>
      </c>
      <c r="B72" s="83" t="s">
        <v>97</v>
      </c>
      <c r="C72" s="27"/>
      <c r="D72" s="9"/>
      <c r="E72" s="76">
        <f>2*5*4*4</f>
        <v>160</v>
      </c>
      <c r="F72" s="8" t="s">
        <v>86</v>
      </c>
      <c r="G72" s="51"/>
      <c r="H72" s="28"/>
      <c r="I72" s="59"/>
      <c r="J72" s="66"/>
      <c r="K72" s="59"/>
      <c r="L72" s="66"/>
      <c r="M72" s="66"/>
      <c r="N72" s="117"/>
    </row>
    <row r="73" spans="1:14" s="91" customFormat="1" ht="18">
      <c r="A73" s="26" t="s">
        <v>67</v>
      </c>
      <c r="B73" s="85" t="s">
        <v>87</v>
      </c>
      <c r="C73" s="27"/>
      <c r="D73" s="9"/>
      <c r="E73" s="76">
        <f>9*5*4*4</f>
        <v>720</v>
      </c>
      <c r="F73" s="8" t="s">
        <v>86</v>
      </c>
      <c r="G73" s="51"/>
      <c r="H73" s="28"/>
      <c r="I73" s="59"/>
      <c r="J73" s="66"/>
      <c r="K73" s="59"/>
      <c r="L73" s="66"/>
      <c r="M73" s="66"/>
      <c r="N73" s="117"/>
    </row>
    <row r="74" spans="1:14" s="91" customFormat="1" ht="18">
      <c r="A74" s="26" t="s">
        <v>68</v>
      </c>
      <c r="B74" s="7" t="s">
        <v>88</v>
      </c>
      <c r="C74" s="27"/>
      <c r="D74" s="135"/>
      <c r="E74" s="76">
        <v>360</v>
      </c>
      <c r="F74" s="8" t="s">
        <v>86</v>
      </c>
      <c r="G74" s="51"/>
      <c r="H74" s="28"/>
      <c r="I74" s="59"/>
      <c r="J74" s="66"/>
      <c r="K74" s="59"/>
      <c r="L74" s="66"/>
      <c r="M74" s="66"/>
      <c r="N74" s="117"/>
    </row>
    <row r="75" spans="1:14" s="91" customFormat="1" ht="18">
      <c r="A75" s="26" t="s">
        <v>69</v>
      </c>
      <c r="B75" s="7" t="s">
        <v>89</v>
      </c>
      <c r="C75" s="27"/>
      <c r="D75" s="9"/>
      <c r="E75" s="76">
        <f>9*5*4*1</f>
        <v>180</v>
      </c>
      <c r="F75" s="8" t="s">
        <v>86</v>
      </c>
      <c r="G75" s="51"/>
      <c r="H75" s="28"/>
      <c r="I75" s="59"/>
      <c r="J75" s="66"/>
      <c r="K75" s="59"/>
      <c r="L75" s="66"/>
      <c r="M75" s="66"/>
      <c r="N75" s="117"/>
    </row>
    <row r="76" spans="1:14" s="91" customFormat="1" ht="18">
      <c r="A76" s="26" t="s">
        <v>70</v>
      </c>
      <c r="B76" s="7" t="s">
        <v>107</v>
      </c>
      <c r="C76" s="27"/>
      <c r="D76" s="9"/>
      <c r="E76" s="76">
        <f>9*5*4*4</f>
        <v>720</v>
      </c>
      <c r="F76" s="8" t="s">
        <v>86</v>
      </c>
      <c r="G76" s="51"/>
      <c r="H76" s="28"/>
      <c r="I76" s="59"/>
      <c r="J76" s="66"/>
      <c r="K76" s="59"/>
      <c r="L76" s="66"/>
      <c r="M76" s="66"/>
      <c r="N76" s="117"/>
    </row>
    <row r="77" spans="1:14" ht="19.5" customHeight="1">
      <c r="A77" s="168" t="s">
        <v>159</v>
      </c>
      <c r="B77" s="169"/>
      <c r="C77" s="29"/>
      <c r="D77" s="29"/>
      <c r="E77" s="30"/>
      <c r="F77" s="30"/>
      <c r="G77" s="31"/>
      <c r="H77" s="5"/>
      <c r="I77" s="53"/>
      <c r="J77" s="53"/>
      <c r="K77" s="53"/>
      <c r="L77" s="53"/>
      <c r="M77" s="53"/>
      <c r="N77" s="116"/>
    </row>
    <row r="78" spans="1:14" s="91" customFormat="1" ht="18">
      <c r="A78" s="26" t="s">
        <v>77</v>
      </c>
      <c r="B78" s="12" t="s">
        <v>133</v>
      </c>
      <c r="C78" s="27"/>
      <c r="D78" s="27"/>
      <c r="E78" s="56">
        <v>1</v>
      </c>
      <c r="F78" s="32" t="s">
        <v>60</v>
      </c>
      <c r="G78" s="28"/>
      <c r="H78" s="28"/>
      <c r="I78" s="47"/>
      <c r="J78" s="45"/>
      <c r="K78" s="47"/>
      <c r="L78" s="45"/>
      <c r="M78" s="45"/>
      <c r="N78" s="121"/>
    </row>
    <row r="79" spans="1:14" s="91" customFormat="1" ht="18">
      <c r="A79" s="26" t="s">
        <v>78</v>
      </c>
      <c r="B79" s="12" t="s">
        <v>98</v>
      </c>
      <c r="C79" s="27"/>
      <c r="D79" s="27"/>
      <c r="E79" s="56">
        <f>4*2*6</f>
        <v>48</v>
      </c>
      <c r="F79" s="32" t="s">
        <v>18</v>
      </c>
      <c r="G79" s="28"/>
      <c r="H79" s="28"/>
      <c r="I79" s="47"/>
      <c r="J79" s="45"/>
      <c r="K79" s="59"/>
      <c r="L79" s="66"/>
      <c r="M79" s="66"/>
      <c r="N79" s="121"/>
    </row>
    <row r="80" spans="1:14" s="91" customFormat="1" ht="18">
      <c r="A80" s="26" t="s">
        <v>79</v>
      </c>
      <c r="B80" s="12" t="s">
        <v>84</v>
      </c>
      <c r="C80" s="27"/>
      <c r="D80" s="27"/>
      <c r="E80" s="56">
        <v>423.3</v>
      </c>
      <c r="F80" s="32" t="s">
        <v>22</v>
      </c>
      <c r="G80" s="28"/>
      <c r="H80" s="28"/>
      <c r="I80" s="47"/>
      <c r="J80" s="45"/>
      <c r="K80" s="47"/>
      <c r="L80" s="45"/>
      <c r="M80" s="45"/>
      <c r="N80" s="121"/>
    </row>
    <row r="81" spans="1:14" s="91" customFormat="1" ht="18">
      <c r="A81" s="26" t="s">
        <v>80</v>
      </c>
      <c r="B81" s="12" t="s">
        <v>184</v>
      </c>
      <c r="C81" s="27"/>
      <c r="D81" s="27"/>
      <c r="E81" s="56">
        <v>9</v>
      </c>
      <c r="F81" s="32" t="s">
        <v>17</v>
      </c>
      <c r="G81" s="28"/>
      <c r="H81" s="28"/>
      <c r="I81" s="47"/>
      <c r="J81" s="45"/>
      <c r="K81" s="47"/>
      <c r="L81" s="45"/>
      <c r="M81" s="45"/>
      <c r="N81" s="121"/>
    </row>
    <row r="82" spans="1:14" s="91" customFormat="1" ht="18">
      <c r="A82" s="26" t="s">
        <v>81</v>
      </c>
      <c r="B82" s="12" t="s">
        <v>192</v>
      </c>
      <c r="C82" s="27"/>
      <c r="D82" s="27"/>
      <c r="E82" s="56">
        <v>2</v>
      </c>
      <c r="F82" s="32" t="s">
        <v>17</v>
      </c>
      <c r="G82" s="28"/>
      <c r="H82" s="28"/>
      <c r="I82" s="47"/>
      <c r="J82" s="45"/>
      <c r="K82" s="47"/>
      <c r="L82" s="45"/>
      <c r="M82" s="45"/>
      <c r="N82" s="121"/>
    </row>
    <row r="83" spans="1:14" s="91" customFormat="1" ht="19.5" customHeight="1">
      <c r="A83" s="26" t="s">
        <v>82</v>
      </c>
      <c r="B83" s="12" t="s">
        <v>85</v>
      </c>
      <c r="C83" s="27"/>
      <c r="D83" s="27"/>
      <c r="E83" s="56">
        <f>8*10</f>
        <v>80</v>
      </c>
      <c r="F83" s="32" t="s">
        <v>86</v>
      </c>
      <c r="G83" s="28"/>
      <c r="H83" s="28"/>
      <c r="I83" s="47"/>
      <c r="J83" s="45"/>
      <c r="K83" s="59"/>
      <c r="L83" s="66"/>
      <c r="M83" s="66"/>
      <c r="N83" s="121"/>
    </row>
    <row r="84" spans="1:14" ht="19.5" customHeight="1">
      <c r="A84" s="170" t="s">
        <v>6</v>
      </c>
      <c r="B84" s="171"/>
      <c r="C84" s="33"/>
      <c r="D84" s="33"/>
      <c r="E84" s="79"/>
      <c r="F84" s="34"/>
      <c r="G84" s="35"/>
      <c r="H84" s="36"/>
      <c r="I84" s="36"/>
      <c r="J84" s="36"/>
      <c r="K84" s="36"/>
      <c r="L84" s="152"/>
      <c r="M84" s="152"/>
      <c r="N84" s="123"/>
    </row>
    <row r="85" spans="1:14" ht="19.5" customHeight="1">
      <c r="A85" s="172" t="s">
        <v>52</v>
      </c>
      <c r="B85" s="173"/>
      <c r="C85" s="37"/>
      <c r="D85" s="37"/>
      <c r="E85" s="80"/>
      <c r="F85" s="38"/>
      <c r="G85" s="39"/>
      <c r="H85" s="36"/>
      <c r="I85" s="36"/>
      <c r="J85" s="36"/>
      <c r="K85" s="36"/>
      <c r="L85" s="152"/>
      <c r="M85" s="152"/>
      <c r="N85" s="123"/>
    </row>
    <row r="86" spans="1:14" ht="19.5" customHeight="1">
      <c r="A86" s="174" t="s">
        <v>7</v>
      </c>
      <c r="B86" s="175"/>
      <c r="C86" s="40"/>
      <c r="D86" s="40"/>
      <c r="E86" s="81"/>
      <c r="F86" s="38"/>
      <c r="G86" s="41"/>
      <c r="H86" s="42"/>
      <c r="I86" s="42"/>
      <c r="J86" s="42"/>
      <c r="K86" s="42"/>
      <c r="L86" s="153"/>
      <c r="M86" s="153"/>
      <c r="N86" s="124"/>
    </row>
    <row r="87" spans="1:14" s="95" customFormat="1" ht="15" customHeight="1">
      <c r="A87" s="176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</row>
    <row r="88" spans="1:14" s="95" customFormat="1" ht="15" customHeight="1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3"/>
    </row>
    <row r="89" spans="1:14" s="95" customFormat="1" ht="15" customHeight="1">
      <c r="A89" s="87"/>
      <c r="B89" s="88"/>
      <c r="C89" s="88"/>
      <c r="D89" s="136"/>
      <c r="E89" s="88"/>
      <c r="F89" s="88"/>
      <c r="G89" s="88"/>
      <c r="H89" s="88"/>
      <c r="I89" s="88"/>
      <c r="J89" s="164"/>
      <c r="K89" s="164"/>
      <c r="L89" s="164"/>
      <c r="M89" s="164"/>
      <c r="N89" s="165"/>
    </row>
    <row r="90" spans="1:14" s="95" customFormat="1" ht="15" customHeight="1">
      <c r="A90" s="87"/>
      <c r="B90" s="88"/>
      <c r="C90" s="88"/>
      <c r="D90" s="136"/>
      <c r="E90" s="88"/>
      <c r="F90" s="88"/>
      <c r="G90" s="88"/>
      <c r="H90" s="88"/>
      <c r="I90" s="88"/>
      <c r="J90" s="164"/>
      <c r="K90" s="164"/>
      <c r="L90" s="164"/>
      <c r="M90" s="164"/>
      <c r="N90" s="165"/>
    </row>
    <row r="91" spans="1:14" ht="15" customHeight="1" thickBot="1">
      <c r="A91" s="166"/>
      <c r="B91" s="167"/>
      <c r="C91" s="52"/>
      <c r="D91" s="147"/>
      <c r="E91" s="82"/>
      <c r="F91" s="52"/>
      <c r="G91" s="52"/>
      <c r="H91" s="52"/>
      <c r="I91" s="52"/>
      <c r="J91" s="126"/>
      <c r="K91" s="52"/>
      <c r="L91" s="52"/>
      <c r="M91" s="52"/>
      <c r="N91" s="125"/>
    </row>
    <row r="93" spans="1:14" ht="18">
      <c r="A93" s="93"/>
      <c r="B93" s="96"/>
      <c r="C93" s="97"/>
      <c r="D93" s="108"/>
      <c r="E93" s="98"/>
      <c r="F93" s="97"/>
      <c r="G93" s="97"/>
      <c r="H93" s="99"/>
      <c r="I93" s="100"/>
      <c r="J93" s="93"/>
      <c r="K93" s="93"/>
      <c r="L93" s="93"/>
      <c r="M93" s="93"/>
      <c r="N93" s="93"/>
    </row>
    <row r="94" spans="1:14" ht="18">
      <c r="A94" s="93"/>
      <c r="B94" s="102"/>
      <c r="C94" s="103"/>
      <c r="D94" s="148"/>
      <c r="E94" s="104"/>
      <c r="F94" s="97"/>
      <c r="G94" s="97"/>
      <c r="H94" s="99"/>
      <c r="J94" s="93"/>
      <c r="K94" s="93"/>
      <c r="L94" s="93"/>
      <c r="M94" s="93"/>
      <c r="N94" s="93"/>
    </row>
    <row r="95" spans="1:14" ht="18">
      <c r="A95" s="93"/>
      <c r="B95" s="96"/>
      <c r="C95" s="97"/>
      <c r="D95" s="108"/>
      <c r="E95" s="98"/>
      <c r="F95" s="97"/>
      <c r="G95" s="97"/>
      <c r="H95" s="99"/>
      <c r="J95" s="93"/>
      <c r="K95" s="93"/>
      <c r="L95" s="93"/>
      <c r="M95" s="93"/>
      <c r="N95" s="93"/>
    </row>
    <row r="96" spans="1:14" ht="18">
      <c r="A96" s="93"/>
      <c r="B96" s="96"/>
      <c r="C96" s="97"/>
      <c r="D96" s="108"/>
      <c r="E96" s="98"/>
      <c r="F96" s="97"/>
      <c r="G96" s="97"/>
      <c r="H96" s="99"/>
      <c r="J96" s="93"/>
      <c r="K96" s="93"/>
      <c r="L96" s="93"/>
      <c r="M96" s="93"/>
      <c r="N96" s="93"/>
    </row>
    <row r="97" spans="1:14" ht="18">
      <c r="A97" s="93"/>
      <c r="B97" s="96"/>
      <c r="C97" s="97"/>
      <c r="D97" s="108"/>
      <c r="E97" s="98"/>
      <c r="F97" s="97"/>
      <c r="G97" s="97"/>
      <c r="H97" s="99"/>
      <c r="J97" s="93"/>
      <c r="K97" s="93"/>
      <c r="L97" s="93"/>
      <c r="M97" s="93"/>
      <c r="N97" s="93"/>
    </row>
    <row r="98" spans="1:14" ht="18">
      <c r="A98" s="93"/>
      <c r="B98" s="96"/>
      <c r="C98" s="97"/>
      <c r="D98" s="108"/>
      <c r="E98" s="98"/>
      <c r="F98" s="97"/>
      <c r="G98" s="97"/>
      <c r="H98" s="99"/>
      <c r="J98" s="93"/>
      <c r="K98" s="93"/>
      <c r="L98" s="93"/>
      <c r="M98" s="93"/>
      <c r="N98" s="93"/>
    </row>
    <row r="99" spans="1:14" ht="18">
      <c r="A99" s="93"/>
      <c r="B99" s="105"/>
      <c r="C99" s="106"/>
      <c r="D99" s="148"/>
      <c r="E99" s="107"/>
      <c r="F99" s="97"/>
      <c r="G99" s="97"/>
      <c r="H99" s="99"/>
      <c r="J99" s="93"/>
      <c r="K99" s="93"/>
      <c r="L99" s="93"/>
      <c r="M99" s="93"/>
      <c r="N99" s="93"/>
    </row>
    <row r="100" spans="1:14" ht="18">
      <c r="A100" s="93"/>
      <c r="B100" s="96"/>
      <c r="C100" s="97"/>
      <c r="D100" s="108"/>
      <c r="E100" s="98"/>
      <c r="F100" s="97"/>
      <c r="G100" s="97"/>
      <c r="H100" s="99"/>
      <c r="J100" s="93"/>
      <c r="K100" s="93"/>
      <c r="L100" s="93"/>
      <c r="M100" s="93"/>
      <c r="N100" s="93"/>
    </row>
    <row r="101" spans="1:14" ht="18">
      <c r="A101" s="93"/>
      <c r="B101" s="96"/>
      <c r="C101" s="97"/>
      <c r="D101" s="108"/>
      <c r="E101" s="98"/>
      <c r="F101" s="97"/>
      <c r="G101" s="97"/>
      <c r="H101" s="99"/>
      <c r="J101" s="93"/>
      <c r="K101" s="93"/>
      <c r="L101" s="93"/>
      <c r="M101" s="93"/>
      <c r="N101" s="93"/>
    </row>
    <row r="102" spans="1:14" ht="18">
      <c r="A102" s="93"/>
      <c r="B102" s="96"/>
      <c r="C102" s="97"/>
      <c r="D102" s="108"/>
      <c r="E102" s="98"/>
      <c r="F102" s="97"/>
      <c r="G102" s="97"/>
      <c r="H102" s="99"/>
      <c r="J102" s="93"/>
      <c r="K102" s="93"/>
      <c r="L102" s="93"/>
      <c r="M102" s="93"/>
      <c r="N102" s="93"/>
    </row>
    <row r="103" spans="1:14" ht="18">
      <c r="A103" s="93"/>
      <c r="B103" s="96"/>
      <c r="C103" s="97"/>
      <c r="D103" s="108"/>
      <c r="E103" s="98"/>
      <c r="F103" s="97"/>
      <c r="G103" s="97"/>
      <c r="H103" s="99"/>
      <c r="J103" s="93"/>
      <c r="K103" s="93"/>
      <c r="L103" s="93"/>
      <c r="M103" s="93"/>
      <c r="N103" s="93"/>
    </row>
    <row r="104" spans="1:14" ht="18">
      <c r="A104" s="93"/>
      <c r="B104" s="105"/>
      <c r="C104" s="106"/>
      <c r="D104" s="148"/>
      <c r="E104" s="107"/>
      <c r="F104" s="108"/>
      <c r="G104" s="97"/>
      <c r="H104" s="99"/>
      <c r="J104" s="93"/>
      <c r="K104" s="93"/>
      <c r="L104" s="93"/>
      <c r="M104" s="93"/>
      <c r="N104" s="93"/>
    </row>
    <row r="105" spans="1:14" ht="18">
      <c r="A105" s="93"/>
      <c r="B105" s="109"/>
      <c r="C105" s="108"/>
      <c r="D105" s="108"/>
      <c r="E105" s="110"/>
      <c r="F105" s="108"/>
      <c r="G105" s="108"/>
      <c r="H105" s="111"/>
      <c r="J105" s="93"/>
      <c r="K105" s="93"/>
      <c r="L105" s="93"/>
      <c r="M105" s="93"/>
      <c r="N105" s="93"/>
    </row>
    <row r="106" spans="1:14" ht="18">
      <c r="A106" s="93"/>
      <c r="B106" s="109"/>
      <c r="C106" s="108"/>
      <c r="D106" s="108"/>
      <c r="E106" s="110"/>
      <c r="F106" s="108"/>
      <c r="G106" s="108"/>
      <c r="H106" s="111"/>
      <c r="J106" s="93"/>
      <c r="K106" s="93"/>
      <c r="L106" s="93"/>
      <c r="M106" s="93"/>
      <c r="N106" s="93"/>
    </row>
    <row r="107" spans="1:14" ht="18">
      <c r="A107" s="93"/>
      <c r="B107" s="109"/>
      <c r="C107" s="108"/>
      <c r="D107" s="108"/>
      <c r="E107" s="110"/>
      <c r="F107" s="108"/>
      <c r="G107" s="108"/>
      <c r="H107" s="111"/>
      <c r="J107" s="93"/>
      <c r="K107" s="93"/>
      <c r="L107" s="93"/>
      <c r="M107" s="93"/>
      <c r="N107" s="93"/>
    </row>
    <row r="108" spans="1:14" ht="18">
      <c r="A108" s="93"/>
      <c r="B108" s="96"/>
      <c r="C108" s="97"/>
      <c r="D108" s="108"/>
      <c r="E108" s="98"/>
      <c r="F108" s="97"/>
      <c r="G108" s="97"/>
      <c r="H108" s="99"/>
      <c r="I108" s="93"/>
      <c r="J108" s="93"/>
      <c r="K108" s="93"/>
      <c r="L108" s="93"/>
      <c r="M108" s="93"/>
      <c r="N108" s="93"/>
    </row>
    <row r="109" spans="1:14" ht="18">
      <c r="A109" s="93"/>
      <c r="B109" s="105"/>
      <c r="C109" s="106"/>
      <c r="D109" s="148"/>
      <c r="E109" s="107"/>
      <c r="F109" s="97"/>
      <c r="G109" s="97"/>
      <c r="H109" s="99"/>
      <c r="I109" s="93"/>
      <c r="J109" s="93"/>
      <c r="K109" s="93"/>
      <c r="L109" s="93"/>
      <c r="M109" s="93"/>
      <c r="N109" s="93"/>
    </row>
    <row r="110" spans="1:14" ht="18">
      <c r="A110" s="93"/>
      <c r="B110" s="105"/>
      <c r="C110" s="106"/>
      <c r="D110" s="148"/>
      <c r="E110" s="107"/>
      <c r="F110" s="97"/>
      <c r="G110" s="97"/>
      <c r="H110" s="99"/>
      <c r="I110" s="93"/>
      <c r="J110" s="93"/>
      <c r="K110" s="93"/>
      <c r="L110" s="93"/>
      <c r="M110" s="93"/>
      <c r="N110" s="93"/>
    </row>
    <row r="111" spans="1:14" ht="18">
      <c r="A111" s="93"/>
      <c r="B111" s="105"/>
      <c r="C111" s="106"/>
      <c r="D111" s="148"/>
      <c r="E111" s="107"/>
      <c r="F111" s="97"/>
      <c r="G111" s="97"/>
      <c r="H111" s="99"/>
      <c r="I111" s="93"/>
      <c r="J111" s="93"/>
      <c r="K111" s="93"/>
      <c r="L111" s="93"/>
      <c r="M111" s="93"/>
      <c r="N111" s="93"/>
    </row>
    <row r="112" spans="1:14" ht="18">
      <c r="A112" s="93"/>
      <c r="B112" s="105"/>
      <c r="C112" s="106"/>
      <c r="D112" s="148"/>
      <c r="E112" s="107"/>
      <c r="F112" s="97"/>
      <c r="G112" s="97"/>
      <c r="H112" s="99"/>
      <c r="I112" s="93"/>
      <c r="J112" s="93"/>
      <c r="K112" s="93"/>
      <c r="L112" s="93"/>
      <c r="M112" s="93"/>
      <c r="N112" s="93"/>
    </row>
    <row r="113" spans="1:14" ht="18">
      <c r="A113" s="93"/>
      <c r="B113" s="105"/>
      <c r="C113" s="106"/>
      <c r="D113" s="148"/>
      <c r="E113" s="107"/>
      <c r="F113" s="108"/>
      <c r="G113" s="97"/>
      <c r="H113" s="99"/>
      <c r="I113" s="93"/>
      <c r="J113" s="93"/>
      <c r="K113" s="93"/>
      <c r="L113" s="93"/>
      <c r="M113" s="93"/>
      <c r="N113" s="93"/>
    </row>
    <row r="114" spans="1:14" ht="18">
      <c r="A114" s="93"/>
      <c r="B114" s="105"/>
      <c r="C114" s="108"/>
      <c r="D114" s="108"/>
      <c r="E114" s="110"/>
      <c r="F114" s="108"/>
      <c r="G114" s="97"/>
      <c r="H114" s="111"/>
      <c r="I114" s="93"/>
      <c r="J114" s="93"/>
      <c r="K114" s="93"/>
      <c r="L114" s="93"/>
      <c r="M114" s="93"/>
      <c r="N114" s="93"/>
    </row>
    <row r="115" spans="1:14" ht="18">
      <c r="A115" s="93"/>
      <c r="B115" s="96"/>
      <c r="C115" s="108"/>
      <c r="D115" s="108"/>
      <c r="E115" s="110"/>
      <c r="F115" s="108"/>
      <c r="G115" s="108"/>
      <c r="H115" s="99"/>
      <c r="I115" s="93"/>
      <c r="J115" s="93"/>
      <c r="K115" s="93"/>
      <c r="L115" s="93"/>
      <c r="M115" s="93"/>
      <c r="N115" s="93"/>
    </row>
    <row r="116" spans="1:14" ht="18">
      <c r="A116" s="93"/>
      <c r="B116" s="105"/>
      <c r="C116" s="108"/>
      <c r="D116" s="108"/>
      <c r="E116" s="110"/>
      <c r="F116" s="108"/>
      <c r="G116" s="108"/>
      <c r="H116" s="111"/>
      <c r="I116" s="93"/>
      <c r="J116" s="93"/>
      <c r="K116" s="93"/>
      <c r="L116" s="93"/>
      <c r="M116" s="93"/>
      <c r="N116" s="93"/>
    </row>
    <row r="117" spans="1:14" ht="18">
      <c r="A117" s="93"/>
      <c r="B117" s="96"/>
      <c r="C117" s="97"/>
      <c r="D117" s="108"/>
      <c r="E117" s="98"/>
      <c r="F117" s="97"/>
      <c r="G117" s="97"/>
      <c r="H117" s="99"/>
      <c r="I117" s="93"/>
      <c r="J117" s="93"/>
      <c r="K117" s="93"/>
      <c r="L117" s="93"/>
      <c r="M117" s="93"/>
      <c r="N117" s="93"/>
    </row>
    <row r="118" spans="1:14" ht="18">
      <c r="A118" s="93"/>
      <c r="B118" s="96"/>
      <c r="C118" s="106"/>
      <c r="D118" s="148"/>
      <c r="E118" s="107"/>
      <c r="F118" s="97"/>
      <c r="G118" s="97"/>
      <c r="H118" s="99"/>
      <c r="I118" s="93"/>
      <c r="J118" s="93"/>
      <c r="K118" s="93"/>
      <c r="L118" s="93"/>
      <c r="M118" s="93"/>
      <c r="N118" s="93"/>
    </row>
    <row r="119" spans="1:14" ht="18">
      <c r="A119" s="93"/>
      <c r="B119" s="96"/>
      <c r="C119" s="97"/>
      <c r="D119" s="108"/>
      <c r="E119" s="98"/>
      <c r="F119" s="97"/>
      <c r="G119" s="97"/>
      <c r="H119" s="99"/>
      <c r="I119" s="93"/>
      <c r="J119" s="93"/>
      <c r="K119" s="93"/>
      <c r="L119" s="93"/>
      <c r="M119" s="93"/>
      <c r="N119" s="93"/>
    </row>
    <row r="120" spans="1:14" ht="18">
      <c r="A120" s="93"/>
      <c r="B120" s="96"/>
      <c r="C120" s="97"/>
      <c r="D120" s="108"/>
      <c r="E120" s="98"/>
      <c r="F120" s="97"/>
      <c r="G120" s="97"/>
      <c r="H120" s="99"/>
      <c r="I120" s="93"/>
      <c r="J120" s="93"/>
      <c r="K120" s="93"/>
      <c r="L120" s="93"/>
      <c r="M120" s="93"/>
      <c r="N120" s="93"/>
    </row>
    <row r="121" spans="1:14" ht="18">
      <c r="A121" s="93"/>
      <c r="B121" s="96"/>
      <c r="C121" s="97"/>
      <c r="D121" s="108"/>
      <c r="E121" s="98"/>
      <c r="F121" s="97"/>
      <c r="G121" s="97"/>
      <c r="H121" s="99"/>
      <c r="I121" s="93"/>
      <c r="J121" s="93"/>
      <c r="K121" s="93"/>
      <c r="L121" s="93"/>
      <c r="M121" s="93"/>
      <c r="N121" s="93"/>
    </row>
    <row r="122" spans="1:14" ht="18">
      <c r="A122" s="93"/>
      <c r="B122" s="96"/>
      <c r="C122" s="97"/>
      <c r="D122" s="108"/>
      <c r="E122" s="98"/>
      <c r="F122" s="97"/>
      <c r="G122" s="97"/>
      <c r="H122" s="99"/>
      <c r="I122" s="93"/>
      <c r="J122" s="93"/>
      <c r="K122" s="93"/>
      <c r="L122" s="93"/>
      <c r="M122" s="93"/>
      <c r="N122" s="93"/>
    </row>
    <row r="123" spans="1:14" ht="18">
      <c r="A123" s="93"/>
      <c r="B123" s="96"/>
      <c r="C123" s="97"/>
      <c r="D123" s="108"/>
      <c r="E123" s="98"/>
      <c r="F123" s="97"/>
      <c r="G123" s="97"/>
      <c r="H123" s="99"/>
      <c r="I123" s="93"/>
      <c r="J123" s="93"/>
      <c r="K123" s="93"/>
      <c r="L123" s="93"/>
      <c r="M123" s="93"/>
      <c r="N123" s="93"/>
    </row>
    <row r="124" spans="1:14" ht="18">
      <c r="A124" s="93"/>
      <c r="B124" s="96"/>
      <c r="C124" s="97"/>
      <c r="D124" s="108"/>
      <c r="E124" s="98"/>
      <c r="F124" s="97"/>
      <c r="G124" s="97"/>
      <c r="H124" s="99"/>
      <c r="I124" s="93"/>
      <c r="J124" s="93"/>
      <c r="K124" s="93"/>
      <c r="L124" s="93"/>
      <c r="M124" s="93"/>
      <c r="N124" s="93"/>
    </row>
    <row r="125" spans="1:14" ht="18">
      <c r="A125" s="93"/>
      <c r="B125" s="96"/>
      <c r="C125" s="97"/>
      <c r="D125" s="108"/>
      <c r="E125" s="98"/>
      <c r="F125" s="97"/>
      <c r="G125" s="97"/>
      <c r="H125" s="99"/>
      <c r="I125" s="93"/>
      <c r="J125" s="93"/>
      <c r="K125" s="93"/>
      <c r="L125" s="93"/>
      <c r="M125" s="93"/>
      <c r="N125" s="93"/>
    </row>
    <row r="126" spans="1:14" ht="18">
      <c r="A126" s="93"/>
      <c r="B126" s="96"/>
      <c r="C126" s="97"/>
      <c r="D126" s="108"/>
      <c r="E126" s="98"/>
      <c r="F126" s="97"/>
      <c r="G126" s="97"/>
      <c r="H126" s="99"/>
      <c r="I126" s="93"/>
      <c r="J126" s="93"/>
      <c r="K126" s="93"/>
      <c r="L126" s="93"/>
      <c r="M126" s="93"/>
      <c r="N126" s="93"/>
    </row>
    <row r="127" spans="1:14" ht="18">
      <c r="A127" s="93"/>
      <c r="B127" s="96"/>
      <c r="C127" s="97"/>
      <c r="D127" s="108"/>
      <c r="E127" s="98"/>
      <c r="F127" s="97"/>
      <c r="G127" s="97"/>
      <c r="H127" s="99"/>
      <c r="I127" s="93"/>
      <c r="J127" s="93"/>
      <c r="K127" s="93"/>
      <c r="L127" s="93"/>
      <c r="M127" s="93"/>
      <c r="N127" s="93"/>
    </row>
    <row r="128" spans="1:14" ht="18">
      <c r="A128" s="93"/>
      <c r="B128" s="96"/>
      <c r="C128" s="97"/>
      <c r="D128" s="108"/>
      <c r="E128" s="98"/>
      <c r="F128" s="97"/>
      <c r="G128" s="97"/>
      <c r="H128" s="99"/>
      <c r="I128" s="93"/>
      <c r="J128" s="93"/>
      <c r="K128" s="93"/>
      <c r="L128" s="93"/>
      <c r="M128" s="93"/>
      <c r="N128" s="93"/>
    </row>
  </sheetData>
  <sheetProtection/>
  <mergeCells count="28">
    <mergeCell ref="A88:N88"/>
    <mergeCell ref="A35:B35"/>
    <mergeCell ref="A24:B24"/>
    <mergeCell ref="A91:B91"/>
    <mergeCell ref="J89:N89"/>
    <mergeCell ref="J90:N90"/>
    <mergeCell ref="A7:B7"/>
    <mergeCell ref="A9:B9"/>
    <mergeCell ref="A77:B77"/>
    <mergeCell ref="A86:B86"/>
    <mergeCell ref="A87:N87"/>
    <mergeCell ref="A85:B85"/>
    <mergeCell ref="A84:B84"/>
    <mergeCell ref="A21:B21"/>
    <mergeCell ref="A71:B71"/>
    <mergeCell ref="A22:B22"/>
    <mergeCell ref="A6:B6"/>
    <mergeCell ref="E4:N4"/>
    <mergeCell ref="E3:N3"/>
    <mergeCell ref="E2:N2"/>
    <mergeCell ref="E1:N1"/>
    <mergeCell ref="E5:N5"/>
    <mergeCell ref="E6:N6"/>
    <mergeCell ref="A2:B2"/>
    <mergeCell ref="A1:B1"/>
    <mergeCell ref="A3:B3"/>
    <mergeCell ref="A4:B4"/>
    <mergeCell ref="A5:B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8" scale="58" r:id="rId1"/>
  <headerFooter>
    <oddHeader>&amp;L&amp;"Arial,Negrito"ANEXO 06&amp;R&amp;"Arial,Negrito"NUP 01435.000063/2013-41</oddHeader>
  </headerFooter>
  <ignoredErrors>
    <ignoredError sqref="E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J. D. Alfena</dc:creator>
  <cp:keywords/>
  <dc:description/>
  <cp:lastModifiedBy>maria.naves</cp:lastModifiedBy>
  <cp:lastPrinted>2013-09-24T20:33:23Z</cp:lastPrinted>
  <dcterms:created xsi:type="dcterms:W3CDTF">2010-04-22T02:14:11Z</dcterms:created>
  <dcterms:modified xsi:type="dcterms:W3CDTF">2013-11-12T15:45:50Z</dcterms:modified>
  <cp:category/>
  <cp:version/>
  <cp:contentType/>
  <cp:contentStatus/>
</cp:coreProperties>
</file>